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tables/table2.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T\ST\Comm\CCPUGXC\"/>
    </mc:Choice>
  </mc:AlternateContent>
  <bookViews>
    <workbookView xWindow="0" yWindow="0" windowWidth="16395" windowHeight="6735" firstSheet="1" activeTab="1"/>
  </bookViews>
  <sheets>
    <sheet name="Guide for LAs" sheetId="13" state="hidden" r:id="rId1"/>
    <sheet name="Input form Haringey" sheetId="14" r:id="rId2"/>
    <sheet name="Input form" sheetId="2" state="hidden" r:id="rId3"/>
    <sheet name="Plan output" sheetId="1" r:id="rId4"/>
    <sheet name="Do not change - workings" sheetId="8" state="hidden" r:id="rId5"/>
  </sheets>
  <definedNames>
    <definedName name="_xlnm._FilterDatabase" localSheetId="4" hidden="1">'Do not change - workings'!$L$3:$L$14</definedName>
    <definedName name="_xlnm._FilterDatabase" localSheetId="2" hidden="1">'Input form'!#REF!</definedName>
    <definedName name="_xlnm._FilterDatabase" localSheetId="1" hidden="1">'Input form Haringey'!#REF!</definedName>
    <definedName name="_xlnm.Print_Area" localSheetId="2">'Input form'!$A$2:$P$91</definedName>
    <definedName name="_xlnm.Print_Area" localSheetId="1">'Input form Haringey'!$A$2:$P$94</definedName>
    <definedName name="_xlnm.Print_Area" localSheetId="3">'Plan output'!$B$32:$J$34</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8" l="1"/>
  <c r="K20" i="2"/>
  <c r="N20" i="2"/>
  <c r="K19" i="2"/>
  <c r="N19" i="2"/>
  <c r="K18" i="14" l="1"/>
  <c r="K17" i="14"/>
  <c r="N14" i="14"/>
  <c r="B1" i="1" l="1"/>
  <c r="K14" i="2" l="1"/>
  <c r="K18" i="2" l="1"/>
  <c r="N18" i="2"/>
  <c r="N14" i="2"/>
  <c r="N15" i="2"/>
  <c r="N16" i="2"/>
  <c r="N17" i="2"/>
  <c r="K15" i="2"/>
  <c r="K16" i="2"/>
  <c r="K17" i="2"/>
  <c r="I23" i="8" l="1"/>
  <c r="I24" i="8"/>
  <c r="I25" i="8"/>
  <c r="I26" i="8"/>
  <c r="I27" i="8"/>
  <c r="I22" i="8"/>
  <c r="H23" i="8"/>
  <c r="H24" i="8"/>
  <c r="H25" i="8"/>
  <c r="H26" i="8"/>
  <c r="H27" i="8"/>
  <c r="H22" i="8"/>
  <c r="F23" i="8"/>
  <c r="F24" i="8"/>
  <c r="F25" i="8"/>
  <c r="F26" i="8"/>
  <c r="F27" i="8"/>
  <c r="F22" i="8"/>
  <c r="E23" i="8"/>
  <c r="E24" i="8"/>
  <c r="E25" i="8"/>
  <c r="E26" i="8"/>
  <c r="E27" i="8"/>
  <c r="E22" i="8"/>
  <c r="D23" i="8"/>
  <c r="D24" i="8"/>
  <c r="D25" i="8"/>
  <c r="D26" i="8"/>
  <c r="D27" i="8"/>
  <c r="D22" i="8"/>
  <c r="C23" i="8"/>
  <c r="C24" i="8"/>
  <c r="C25" i="8"/>
  <c r="C26" i="8"/>
  <c r="C27" i="8"/>
  <c r="C22" i="8"/>
  <c r="I12" i="8"/>
  <c r="I13" i="8"/>
  <c r="I14" i="8"/>
  <c r="I15" i="8"/>
  <c r="I16" i="8"/>
  <c r="I11" i="8"/>
  <c r="H12" i="8"/>
  <c r="H13" i="8"/>
  <c r="J13" i="8" s="1"/>
  <c r="H14" i="8"/>
  <c r="H15" i="8"/>
  <c r="H16" i="8"/>
  <c r="H11" i="8"/>
  <c r="F12" i="8"/>
  <c r="F13" i="8"/>
  <c r="F14" i="8"/>
  <c r="F15" i="8"/>
  <c r="F16" i="8"/>
  <c r="F11" i="8"/>
  <c r="E12" i="8"/>
  <c r="E13" i="8"/>
  <c r="E14" i="8"/>
  <c r="E15" i="8"/>
  <c r="E16" i="8"/>
  <c r="E11" i="8"/>
  <c r="D12" i="8"/>
  <c r="D13" i="8"/>
  <c r="D14" i="8"/>
  <c r="D15" i="8"/>
  <c r="D16" i="8"/>
  <c r="D11" i="8"/>
  <c r="C12" i="8"/>
  <c r="C13" i="8"/>
  <c r="C14" i="8"/>
  <c r="C15" i="8"/>
  <c r="C16" i="8"/>
  <c r="C11" i="8"/>
  <c r="J16" i="8" l="1"/>
  <c r="J11" i="8"/>
  <c r="J12" i="8"/>
  <c r="J15" i="8"/>
  <c r="J14" i="8"/>
  <c r="D17" i="8"/>
  <c r="E6" i="2"/>
  <c r="U159" i="8"/>
  <c r="T159" i="8" s="1"/>
  <c r="S159" i="8" s="1"/>
  <c r="L7" i="2" l="1"/>
  <c r="O7" i="2" s="1"/>
  <c r="L6" i="2"/>
  <c r="B27" i="8" l="1"/>
  <c r="B26" i="8"/>
  <c r="B25" i="8"/>
  <c r="B24" i="8"/>
  <c r="B23" i="8"/>
  <c r="B22" i="8"/>
  <c r="G26" i="8" l="1"/>
  <c r="G25" i="8"/>
  <c r="G22" i="8"/>
  <c r="G23" i="8"/>
  <c r="G27" i="8"/>
  <c r="G24" i="8"/>
  <c r="G16" i="8"/>
  <c r="G15" i="8"/>
  <c r="G13" i="8"/>
  <c r="G12" i="8"/>
  <c r="G28" i="8" l="1"/>
  <c r="G11" i="8"/>
  <c r="G14" i="8"/>
  <c r="G17" i="8" l="1"/>
  <c r="J22" i="8"/>
  <c r="J23" i="8"/>
  <c r="J27" i="8"/>
  <c r="C28" i="8" l="1"/>
  <c r="H28" i="8"/>
  <c r="D28" i="8"/>
  <c r="I28" i="8"/>
  <c r="F28" i="8"/>
  <c r="E28" i="8"/>
  <c r="J26" i="8"/>
  <c r="J25" i="8"/>
  <c r="J24" i="8"/>
  <c r="J28" i="8" l="1"/>
  <c r="F2" i="8" l="1"/>
  <c r="F5" i="8" s="1"/>
  <c r="F17" i="8" l="1"/>
  <c r="H17" i="8"/>
  <c r="E17" i="8"/>
  <c r="I17" i="8"/>
  <c r="C17" i="8"/>
  <c r="J17" i="8" l="1"/>
  <c r="B3" i="8" l="1"/>
</calcChain>
</file>

<file path=xl/sharedStrings.xml><?xml version="1.0" encoding="utf-8"?>
<sst xmlns="http://schemas.openxmlformats.org/spreadsheetml/2006/main" count="581" uniqueCount="464">
  <si>
    <t>Local authority's special provision fund allocation</t>
  </si>
  <si>
    <t>Provision type</t>
  </si>
  <si>
    <t>Quality (Ofsted rating)</t>
  </si>
  <si>
    <t>Special provision fund allocation</t>
  </si>
  <si>
    <t>No. of facilities improvement projects</t>
  </si>
  <si>
    <t xml:space="preserve">£s investment in facilities </t>
  </si>
  <si>
    <t>£s investment in facilities</t>
  </si>
  <si>
    <t>Provision</t>
  </si>
  <si>
    <t>Places</t>
  </si>
  <si>
    <t>Local authority:</t>
  </si>
  <si>
    <t>Total no. new places planned</t>
  </si>
  <si>
    <t>Total</t>
  </si>
  <si>
    <t>Investment by quality</t>
  </si>
  <si>
    <t>Investment by provision type</t>
  </si>
  <si>
    <t>Other investment the local authority plans to make in SEND capital</t>
  </si>
  <si>
    <t>No. of places created from:</t>
  </si>
  <si>
    <t>Special provision fund</t>
  </si>
  <si>
    <t>Investment in new places</t>
  </si>
  <si>
    <t>Investment in facilities improvements</t>
  </si>
  <si>
    <t>Other investment</t>
  </si>
  <si>
    <t>Spreadsheet workings</t>
  </si>
  <si>
    <t>Spreadsheet workings: Codes</t>
  </si>
  <si>
    <t>Which projects do I enter information about?</t>
  </si>
  <si>
    <t>How to complete the template (guidance for local authorities)</t>
  </si>
  <si>
    <t>Enter how much the LA plans to invest in new places with funding from the special provision fund</t>
  </si>
  <si>
    <t>Where applicable enter how much the LA plans to invest in new places with any other funding.</t>
  </si>
  <si>
    <t xml:space="preserve">For investment in facilities </t>
  </si>
  <si>
    <t>Where applicable enter how much the LA plans to invest in improvements to facilities with any other funding.</t>
  </si>
  <si>
    <t>Please complete the following column(s) where the project involves creating new school places (adding to the number of places the school can provide)</t>
  </si>
  <si>
    <t>Information about overall funding</t>
  </si>
  <si>
    <t>Enter the number of places you plan to create from other funding for this project.</t>
  </si>
  <si>
    <t>Please complete the following column(s) where the project involves improving facilities at the school</t>
  </si>
  <si>
    <t>All information is entered into the 'input form' tab. The information you enter here generates your local authority's plan output.</t>
  </si>
  <si>
    <t>Password: provision1</t>
  </si>
  <si>
    <t>The purpose of the password is to unlock tabs or sheets that show how the spreadsheet works. You do not need to use the password to complete the spreadsheet.</t>
  </si>
  <si>
    <t>How to enter information:</t>
  </si>
  <si>
    <t>Information about individual projects</t>
  </si>
  <si>
    <t>Date of last update</t>
  </si>
  <si>
    <t>LA Number</t>
  </si>
  <si>
    <t>Local Authority name</t>
  </si>
  <si>
    <t xml:space="preserve"> 2018/19</t>
  </si>
  <si>
    <t>2019/20</t>
  </si>
  <si>
    <t xml:space="preserve"> 2020/21</t>
  </si>
  <si>
    <t>LAs total allocation</t>
  </si>
  <si>
    <t>Totals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</si>
  <si>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</si>
  <si>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</si>
  <si>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</si>
  <si>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</si>
  <si>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</si>
  <si>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</si>
  <si>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</si>
  <si>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</si>
  <si>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</si>
  <si>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</si>
  <si>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</si>
  <si>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</si>
  <si>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</si>
  <si>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</si>
  <si>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</si>
  <si>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</si>
  <si>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</si>
  <si>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</si>
  <si>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</si>
  <si>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</si>
  <si>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</si>
  <si>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</si>
  <si>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</si>
  <si>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</si>
  <si>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</si>
  <si>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</si>
  <si>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</si>
  <si>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</si>
  <si>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</si>
  <si>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</si>
  <si>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</si>
  <si>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</si>
  <si>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</si>
  <si>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</si>
  <si>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</si>
  <si>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</si>
  <si>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</si>
  <si>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</si>
  <si>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</si>
  <si>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</si>
  <si>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</si>
  <si>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</si>
  <si>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</si>
  <si>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</si>
  <si>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</si>
  <si>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</si>
  <si>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</si>
  <si>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</si>
  <si>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</si>
  <si>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</si>
  <si>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</si>
  <si>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</si>
  <si>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</si>
  <si>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</si>
  <si>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</si>
  <si>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</si>
  <si>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</si>
  <si>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</si>
  <si>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</si>
  <si>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</si>
  <si>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</si>
  <si>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</si>
  <si>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</si>
  <si>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</si>
  <si>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</si>
  <si>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</si>
  <si>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</si>
  <si>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</si>
  <si>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</si>
  <si>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</si>
  <si>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</si>
  <si>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</si>
  <si>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</si>
  <si>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</si>
  <si>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</si>
  <si>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</si>
  <si>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</si>
  <si>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</si>
  <si>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</si>
  <si>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</si>
  <si>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</si>
  <si>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</si>
  <si>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</si>
  <si>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</si>
  <si>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</si>
  <si>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</si>
  <si>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</si>
  <si>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</si>
  <si>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</si>
  <si>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</si>
  <si>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</si>
  <si>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</si>
  <si>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</si>
  <si>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</si>
  <si>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</si>
  <si>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</si>
  <si>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</si>
  <si>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</si>
  <si>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</si>
  <si>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</si>
  <si>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</si>
  <si>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</si>
  <si>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</si>
  <si>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</si>
  <si>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</si>
  <si>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</si>
  <si>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</si>
  <si>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</si>
  <si>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</si>
  <si>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</si>
  <si>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</si>
  <si>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</si>
  <si>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</si>
  <si>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</si>
  <si>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</si>
  <si>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</si>
  <si>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</si>
  <si>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</si>
  <si>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</si>
  <si>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</si>
  <si>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</si>
  <si>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</si>
  <si>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</si>
  <si>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</si>
  <si>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</si>
  <si>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</si>
  <si>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</si>
  <si>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</si>
  <si>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</si>
  <si>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</si>
  <si>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</si>
  <si>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</si>
  <si>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</si>
  <si>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</si>
  <si>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</si>
  <si>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</si>
  <si>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</si>
  <si>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</si>
  <si>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</si>
  <si>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</si>
  <si>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</si>
  <si>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</si>
  <si>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</si>
  <si>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</si>
  <si>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</si>
  <si>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</si>
  <si>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</si>
  <si>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</si>
  <si>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</si>
  <si>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</si>
  <si>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 Special provision fund: Allocation for local authorities from 2018/19 to 2020/21</t>
  </si>
  <si>
    <t>Published March 2017</t>
  </si>
  <si>
    <t xml:space="preserve">Allocations </t>
  </si>
  <si>
    <t>SELECT LOCAL AUTHORITY</t>
  </si>
  <si>
    <t>outstanding</t>
  </si>
  <si>
    <t>good</t>
  </si>
  <si>
    <t>requires improvement</t>
  </si>
  <si>
    <t>inadequate</t>
  </si>
  <si>
    <t>not yet inspected</t>
  </si>
  <si>
    <t>Local authority</t>
  </si>
  <si>
    <t>Copied from https://www.gov.uk/government/publications/send-provision-capital-funding-for-pupils-with-ehc-plans at 20 March 2017</t>
  </si>
  <si>
    <t>Ofsted inspection judgment</t>
  </si>
  <si>
    <t>not inspected by Ofsted</t>
  </si>
  <si>
    <t>Investment in facilities (£)</t>
  </si>
  <si>
    <t xml:space="preserve">Type of SEN or disability that project is designed to meet.  </t>
  </si>
  <si>
    <t>Special unit or resourced provision</t>
  </si>
  <si>
    <t>Group</t>
  </si>
  <si>
    <t>Enter additional information about the aims of the project. This should include a short explanation of how this fits into the wider strategic plan. This might also include, for example, a brief explanation of which facilities the LA plans to improve.</t>
  </si>
  <si>
    <t>This should include whether and when meetings took place or if consultation took place via other means i.e. via email.</t>
  </si>
  <si>
    <t>Include a summary of what the conversation was about.</t>
  </si>
  <si>
    <t>Outcome including any changes as a result of the consultation</t>
  </si>
  <si>
    <t>Explain what points were agreed, what decisions or actions came out of the discussion, and what (if any) changes were, or will be made to plans.</t>
  </si>
  <si>
    <t>Age range</t>
  </si>
  <si>
    <t>Under 5s</t>
  </si>
  <si>
    <t>Select from drop-down list the school's Ofsted grading at its last inspection before this plan is published or updated. The grade for special units should be listed as the Ofsted grading of the school.</t>
  </si>
  <si>
    <t>Date and method of discussion i.e. meeting or online consultation</t>
  </si>
  <si>
    <t>Imput form for Local Authority to complete</t>
  </si>
  <si>
    <r>
      <t xml:space="preserve">The template </t>
    </r>
    <r>
      <rPr>
        <b/>
        <sz val="12"/>
        <color theme="1"/>
        <rFont val="Arial"/>
        <family val="2"/>
      </rPr>
      <t xml:space="preserve">should </t>
    </r>
    <r>
      <rPr>
        <sz val="12"/>
        <color theme="1"/>
        <rFont val="Arial"/>
        <family val="2"/>
      </rPr>
      <t xml:space="preserve">include: </t>
    </r>
  </si>
  <si>
    <r>
      <t xml:space="preserve">For </t>
    </r>
    <r>
      <rPr>
        <b/>
        <u/>
        <sz val="12"/>
        <color theme="1"/>
        <rFont val="Arial"/>
        <family val="2"/>
      </rPr>
      <t>all</t>
    </r>
    <r>
      <rPr>
        <u/>
        <sz val="12"/>
        <color theme="1"/>
        <rFont val="Arial"/>
        <family val="2"/>
      </rPr>
      <t xml:space="preserve"> projects enter the following information:</t>
    </r>
  </si>
  <si>
    <r>
      <rPr>
        <b/>
        <u/>
        <sz val="12"/>
        <color theme="1"/>
        <rFont val="Arial"/>
        <family val="2"/>
      </rPr>
      <t>Required</t>
    </r>
    <r>
      <rPr>
        <u/>
        <sz val="12"/>
        <color theme="1"/>
        <rFont val="Arial"/>
        <family val="2"/>
      </rPr>
      <t xml:space="preserve"> information about consultation</t>
    </r>
  </si>
  <si>
    <t>The template is for local authorities to show local groups how they plan to invest in capital projects to get good outcomes for pupils with education, health and care (EHC) plans for their special educational need or disability.</t>
  </si>
  <si>
    <r>
      <t xml:space="preserve">This </t>
    </r>
    <r>
      <rPr>
        <b/>
        <sz val="12"/>
        <color theme="1"/>
        <rFont val="Arial"/>
        <family val="2"/>
      </rPr>
      <t>must</t>
    </r>
    <r>
      <rPr>
        <sz val="12"/>
        <color theme="1"/>
        <rFont val="Arial"/>
        <family val="2"/>
      </rPr>
      <t xml:space="preserve"> include capital projects funded fully or partially through the special provision fund allocation </t>
    </r>
  </si>
  <si>
    <t>Topic(s) of discussion</t>
  </si>
  <si>
    <t>No. of additional places planned</t>
  </si>
  <si>
    <t>Investment in additional places (£)</t>
  </si>
  <si>
    <t>Number of additional places</t>
  </si>
  <si>
    <t>£s investment for planned additional places</t>
  </si>
  <si>
    <t>Each project should be entered into the input form. This includes both investment in additional places and investment in facilities in all provision types.</t>
  </si>
  <si>
    <t xml:space="preserve">For investment in new (additional) places </t>
  </si>
  <si>
    <t xml:space="preserve">Total planned expenditure on projects: special provision fund </t>
  </si>
  <si>
    <t>Provision category</t>
  </si>
  <si>
    <t>Groups to select from</t>
  </si>
  <si>
    <t>Sub-groups</t>
  </si>
  <si>
    <t>Alternative provision/PRU</t>
  </si>
  <si>
    <t>Academy (or free school) Alternative provision</t>
  </si>
  <si>
    <t>Pupil referral unit (LA maintained)</t>
  </si>
  <si>
    <t>Independent and non-maintained</t>
  </si>
  <si>
    <t>Independent school</t>
  </si>
  <si>
    <t>Non-Maintained Special School</t>
  </si>
  <si>
    <t>Other independent special school</t>
  </si>
  <si>
    <t>Mainstream provision (not unit)</t>
  </si>
  <si>
    <t>Academy (or free school) 16-19 (mainstream)</t>
  </si>
  <si>
    <t>Academy or free school (mainstream)</t>
  </si>
  <si>
    <t>Maintained school (including community, foundation school)</t>
  </si>
  <si>
    <t>LA nursery school</t>
  </si>
  <si>
    <t>Studio school</t>
  </si>
  <si>
    <t>University technical college</t>
  </si>
  <si>
    <t>Special provision</t>
  </si>
  <si>
    <t>Academy (or free school) special</t>
  </si>
  <si>
    <t>Maintained special school (including community and foundations schools)</t>
  </si>
  <si>
    <t>Special unit/ resourced provision at academy</t>
  </si>
  <si>
    <t>Special unit/ resourced provision at free school</t>
  </si>
  <si>
    <t>Special unit/ resourced provision at other school</t>
  </si>
  <si>
    <t>Other</t>
  </si>
  <si>
    <t>Other school</t>
  </si>
  <si>
    <t>Other nursery or early years provision</t>
  </si>
  <si>
    <t>Other sixth-form or FE college</t>
  </si>
  <si>
    <t>Total investment</t>
  </si>
  <si>
    <t>Special provision fund investment in facilities</t>
  </si>
  <si>
    <t>Other investment in facilities</t>
  </si>
  <si>
    <t>Special provision fund investment in additional places</t>
  </si>
  <si>
    <t>Other investment in additional places</t>
  </si>
  <si>
    <t>Ofsted Judgement</t>
  </si>
  <si>
    <t>Outstanding</t>
  </si>
  <si>
    <t>Good</t>
  </si>
  <si>
    <t>Requires Improvement</t>
  </si>
  <si>
    <t>Inadequate</t>
  </si>
  <si>
    <t>Not yet inspected</t>
  </si>
  <si>
    <t>Not inspected by Ofsted</t>
  </si>
  <si>
    <t>Example LA</t>
  </si>
  <si>
    <t>Lists of categories</t>
  </si>
  <si>
    <t>Provision  URN</t>
  </si>
  <si>
    <t xml:space="preserve">LAs should use this section of the table to set out more details about the aims of the project. Beyond this further information can be listed in their strategic plan or directly on their local offer page. </t>
  </si>
  <si>
    <t>Additional Information about each project</t>
  </si>
  <si>
    <t>Primary</t>
  </si>
  <si>
    <t>Secondary</t>
  </si>
  <si>
    <t>Primary and secondary</t>
  </si>
  <si>
    <t>Post-16</t>
  </si>
  <si>
    <t>Primary, secondary and post-16</t>
  </si>
  <si>
    <t>Secondary and post-16</t>
  </si>
  <si>
    <t>Other category in 0-25 age-range (please specify in project description)</t>
  </si>
  <si>
    <t xml:space="preserve">All capital projects at a range of provision including mainstream and special schools designed to create new (additional) places, build new facilities or improve existing facilities to benefit pupils with EHC plans. This includes investment in mainstream and special provision for children and young people aged 0-25. </t>
  </si>
  <si>
    <t>Select your local authority from the drop-down list at cell E3 'Select Local Authority'.</t>
  </si>
  <si>
    <t>The amount your local authority will receive from the special provision fund will be automatically added to the cell E5.</t>
  </si>
  <si>
    <r>
      <t xml:space="preserve">In </t>
    </r>
    <r>
      <rPr>
        <b/>
        <sz val="12"/>
        <color theme="1"/>
        <rFont val="Arial"/>
        <family val="2"/>
      </rPr>
      <t>cell L3</t>
    </r>
    <r>
      <rPr>
        <sz val="12"/>
        <color theme="1"/>
        <rFont val="Arial"/>
        <family val="2"/>
      </rPr>
      <t xml:space="preserve"> enter the date of the last update (today's date).</t>
    </r>
  </si>
  <si>
    <t>Select provision type from drop-down box. (See a full list at the end of this form showing how provision types are categorised).
Select 'other' if provision type is not listed and add further information in the comments box at column N 'Optional additional information'.</t>
  </si>
  <si>
    <t>Age range for project</t>
  </si>
  <si>
    <t>Select from drop-down list the age range that the new places or the facilities' improvements are for.</t>
  </si>
  <si>
    <t>Additional information for each project</t>
  </si>
  <si>
    <t>Please enter information about the needs of the pupils that you plan to create additional places and/or improve facilities for. This could be general, or state specific needs depending upon the purpose of the project and the intake of the school.</t>
  </si>
  <si>
    <r>
      <rPr>
        <b/>
        <sz val="20"/>
        <color theme="0"/>
        <rFont val="Arial"/>
        <family val="2"/>
      </rPr>
      <t>Consultation form</t>
    </r>
    <r>
      <rPr>
        <b/>
        <sz val="14"/>
        <color theme="0"/>
        <rFont val="Arial"/>
        <family val="2"/>
      </rPr>
      <t xml:space="preserve">
Consultation for all projects:</t>
    </r>
    <r>
      <rPr>
        <sz val="14"/>
        <color theme="0"/>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</si>
  <si>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Project information form</t>
  </si>
  <si>
    <t>There are two forms to complete on the 'input form' tab</t>
  </si>
  <si>
    <t>1. Project information form</t>
  </si>
  <si>
    <t>2. Consultation form</t>
  </si>
  <si>
    <t>Complete this for each project</t>
  </si>
  <si>
    <t>If you find that you need to enter more rows of information please press the 'Click here if you would like to add a new row' button.</t>
  </si>
  <si>
    <t>Column D (date and method of discussion)</t>
  </si>
  <si>
    <t>Column F (Topic(s) of discussion)</t>
  </si>
  <si>
    <t>Column N (Outcome including any changes as a result of the conversation)</t>
  </si>
  <si>
    <t>Other information</t>
  </si>
  <si>
    <t xml:space="preserve">Local authorities should create a link to their wider strategic plan. They can include refer to more detailed information about specific projects by linking to documents that they publish on their website. This might include a consultation document or further details about the project.
</t>
  </si>
  <si>
    <r>
      <t xml:space="preserve">This </t>
    </r>
    <r>
      <rPr>
        <b/>
        <sz val="12"/>
        <color theme="1"/>
        <rFont val="Arial"/>
        <family val="2"/>
      </rPr>
      <t>may</t>
    </r>
    <r>
      <rPr>
        <sz val="12"/>
        <color theme="1"/>
        <rFont val="Arial"/>
        <family val="2"/>
      </rPr>
      <t xml:space="preserve"> include expenditure on capital projects funded via other funding (where applicable) up until the financial year 2020/21.</t>
    </r>
  </si>
  <si>
    <r>
      <t xml:space="preserve">The local authority </t>
    </r>
    <r>
      <rPr>
        <b/>
        <u/>
        <sz val="12"/>
        <color rgb="FFC00000"/>
        <rFont val="Arial"/>
        <family val="2"/>
      </rPr>
      <t>should not</t>
    </r>
    <r>
      <rPr>
        <b/>
        <sz val="12"/>
        <color rgb="FFC00000"/>
        <rFont val="Arial"/>
        <family val="2"/>
      </rPr>
      <t xml:space="preserve"> enter costings for any project where this constitutes commercially sensitive information, for example, if contracts have not yet been tendered. The local authority may choose to set out indicative costings and mark this in the comments box. Where all costs are not entered when the plan is first published the local authority should republish the plan once costs can be included.</t>
    </r>
  </si>
  <si>
    <r>
      <t xml:space="preserve">In </t>
    </r>
    <r>
      <rPr>
        <b/>
        <sz val="12"/>
        <color theme="1"/>
        <rFont val="Arial"/>
        <family val="2"/>
      </rPr>
      <t>cell E6</t>
    </r>
    <r>
      <rPr>
        <sz val="12"/>
        <color theme="1"/>
        <rFont val="Arial"/>
        <family val="2"/>
      </rPr>
      <t xml:space="preserve"> [if applicable] enter any other funding that your LA plans to invest in new (additional) places or improvements to facilities for pupils with EHCs plans up until and including for the financial year 2020/21.</t>
    </r>
  </si>
  <si>
    <t>Enter provision name and address including postcode.
If school covers more than one site please enter the address of the site that the project will be located at.</t>
  </si>
  <si>
    <t>Provision name and address</t>
  </si>
  <si>
    <t>Enter the total number of places that the investment in additional places will create (this should be the same as column I plus column J).</t>
  </si>
  <si>
    <t>Provision URN (column B)</t>
  </si>
  <si>
    <t>Provision name and address (column C)</t>
  </si>
  <si>
    <t>Provision category (column D)</t>
  </si>
  <si>
    <t>Ofsted judgement (column E)</t>
  </si>
  <si>
    <t>Age range for project (column F)</t>
  </si>
  <si>
    <t>Other investment in additional places (column H)</t>
  </si>
  <si>
    <t>Special provision fund additional places (column I)</t>
  </si>
  <si>
    <t>Other investment additional places (column J)</t>
  </si>
  <si>
    <t>Total number of places (column K)</t>
  </si>
  <si>
    <t>Special provision fund investment in facilities (column L)</t>
  </si>
  <si>
    <t>Other investment in facilities (column M)</t>
  </si>
  <si>
    <t>Type of SEN or disability that the project is designed to meet (column N)</t>
  </si>
  <si>
    <t>Additional information about each project (column O)</t>
  </si>
  <si>
    <t>Column B (Group)</t>
  </si>
  <si>
    <t>More information about investment in provision for pupils with education, health and care (EHC) plans up until 2021</t>
  </si>
  <si>
    <t>Total planned expenditure on projects: other funding up until 2021</t>
  </si>
  <si>
    <t>Other investment the local authority plans to make in SEND capital up until 2021</t>
  </si>
  <si>
    <r>
      <t xml:space="preserve">The template should </t>
    </r>
    <r>
      <rPr>
        <b/>
        <sz val="12"/>
        <color theme="1"/>
        <rFont val="Arial"/>
        <family val="2"/>
      </rPr>
      <t xml:space="preserve">not include </t>
    </r>
    <r>
      <rPr>
        <sz val="12"/>
        <color theme="1"/>
        <rFont val="Arial"/>
        <family val="2"/>
      </rPr>
      <t>whole new</t>
    </r>
    <r>
      <rPr>
        <b/>
        <sz val="12"/>
        <color theme="1"/>
        <rFont val="Arial"/>
        <family val="2"/>
      </rPr>
      <t xml:space="preserve"> </t>
    </r>
    <r>
      <rPr>
        <sz val="12"/>
        <color theme="1"/>
        <rFont val="Arial"/>
        <family val="2"/>
      </rPr>
      <t xml:space="preserve">centrally-funded free schools. Money from the special provision capital fund cannot be spent on revenue (i.e. staffing costs and training) and revenue expenditure should </t>
    </r>
    <r>
      <rPr>
        <b/>
        <sz val="12"/>
        <color theme="1"/>
        <rFont val="Arial"/>
        <family val="2"/>
      </rPr>
      <t>not</t>
    </r>
    <r>
      <rPr>
        <sz val="12"/>
        <color theme="1"/>
        <rFont val="Arial"/>
        <family val="2"/>
      </rPr>
      <t xml:space="preserve"> be included on the form. </t>
    </r>
  </si>
  <si>
    <t>Complete this for each group you have consulted about any of the projects. This table must include information about how you have consulted parents and carers.</t>
  </si>
  <si>
    <t>Click 'Enable content' at the top of the form</t>
  </si>
  <si>
    <t>Please enter the URN of the provision (i.e. school, college or other provision) that the project is based at. If the funding is used towards provision that has not yet been built and therefore does not have a URN please leave this cell blank.</t>
  </si>
  <si>
    <t>Special provision fund investment in additional places (column G)</t>
  </si>
  <si>
    <t>Enter the number of places you plan to create from special provision funding for this project. Where additional places have been created using a combination of the special provision fund and other funding please estimate how many places have been created from each.</t>
  </si>
  <si>
    <t xml:space="preserve">Enter how much the LA plans to invest in improvements to facilities with money from the special provision fund. </t>
  </si>
  <si>
    <t>Projects should cover either one or both of the objectives (investment in additional places and/or improvements to facilities). Where projects cover both aims please estimate how much funding will be or is used for additional places and how much goes to improving facilities.</t>
  </si>
  <si>
    <t>Enter the type of group consulted and/or the group's name. For example, local parent group, VCS organisation or school.</t>
  </si>
  <si>
    <r>
      <t xml:space="preserve">Local authorities are </t>
    </r>
    <r>
      <rPr>
        <b/>
        <sz val="12"/>
        <color theme="1"/>
        <rFont val="Arial"/>
        <family val="2"/>
      </rPr>
      <t>required</t>
    </r>
    <r>
      <rPr>
        <sz val="12"/>
        <color theme="1"/>
        <rFont val="Arial"/>
        <family val="2"/>
      </rPr>
      <t xml:space="preserve"> to consult parents and carers about their plans and they should consult other groups. They need to do this before they receive their allocation and list the groups consulted. They can also publish the plan before they have consulted and re-publish afterwards making any changes if required.
Information needs to be set out in the consultation table that is below the project table on the input form.</t>
    </r>
  </si>
  <si>
    <t>Example school A, Town road, Local Authority A</t>
  </si>
  <si>
    <t>Example school B, School Lane, Local Authority A</t>
  </si>
  <si>
    <t>Example school C, Country Road, Local Authority A</t>
  </si>
  <si>
    <t>Example school D, Mill Road, Local authority A</t>
  </si>
  <si>
    <t xml:space="preserve">Expansion to outstanding special school. The investment is part of a wider package of investment to to reduce children's travel times to other local authorities and support them to be independent in their own community. Improved facilities such as expanding two class-rooms to enable pupils to move around the class-room independently and allow the teacher and teaching assistants sufficient space to facilitate group work. Work will take place over the summer of 2018. More details on the LAs website at: www.LAwebsite.gov.uk/education_plans. </t>
  </si>
  <si>
    <t>Emotional, social and mental health difficulties</t>
  </si>
  <si>
    <t xml:space="preserve">Part of a project to create new places and add new facilities including calm rooms to support better mental health and wellbeing for pupils with EHC plans for emotional, social and mental health difficulties. These spaces are needed so that teachers and teaching assistants have a seperate space to talk to pupils seperate from the classroom. More details including timings on the LAs website at: www.LAwebsite.gov.uk/education_plans . </t>
  </si>
  <si>
    <t>Autism including Asperger's syndrome</t>
  </si>
  <si>
    <t xml:space="preserve">Expansion to special unit at a mainstream school due to high parental demand and need for new places in this LA and neighbouring LAs x and y. Facilities improvement involves enlargements to a space that will be turned into a learning kitchen to help pupils with special educational needs and disabilties at the school learn cooking skills to support independent living. Work will take place in two stages in late 2018 More details on the LAs website at: www.LAwebsite.gov.uk/education_plans. </t>
  </si>
  <si>
    <t xml:space="preserve">This school is designed to meet the needs of those with a wide range of disabilities and SEN. The purpose of the extension is to meet emotional, social and mental health challenges. </t>
  </si>
  <si>
    <t xml:space="preserve">Facilities' improvements to a sixth-form college to better meet the needs of current and future pupils. This includes expanding classrooms in the that are unsuitable for non-ambulant pupils due to the size. The college is keen to promote inclusion. This is part of an overall programme where the college aims to include more pupils with SEN and disabilities. Enlarging the classroom would allow the teacher to run more workshops including with non-ambulant pupils working together in groups. More details on the LAs website at: www.LAwebsite.gov.uk/education_plans. 
</t>
  </si>
  <si>
    <t>Parent carer forum</t>
  </si>
  <si>
    <t>Local headteachers</t>
  </si>
  <si>
    <t xml:space="preserve">Headteachers and staff at the provision </t>
  </si>
  <si>
    <t>Local employer's group</t>
  </si>
  <si>
    <t>Meeting 10 May and 10 June. Email consultation about plan.</t>
  </si>
  <si>
    <t>Meetings of 12 May and 12 June</t>
  </si>
  <si>
    <t>School visits that took place on 8 April (school A), 13 April (school B), 20 May (school C and school D), 1 June (school E). Follow-up telephone conversations also took place with each school.</t>
  </si>
  <si>
    <t>Teleconferences held on 3 March and 3 June</t>
  </si>
  <si>
    <r>
      <t>Local voluntary and community sector organisation [</t>
    </r>
    <r>
      <rPr>
        <i/>
        <sz val="12"/>
        <color theme="1"/>
        <rFont val="Arial"/>
        <family val="2"/>
      </rPr>
      <t>name]</t>
    </r>
  </si>
  <si>
    <t>Meetings on 11 April and 21 April</t>
  </si>
  <si>
    <t>The council has so far attended 6 monthly meetings from January to June.</t>
  </si>
  <si>
    <t xml:space="preserve">Strategic plan and all project ideas. </t>
  </si>
  <si>
    <t>Initial visits to check need for, and viability of the project. Phone calls to discuss how these projects fit with the ethos of the school. Individual telephone calls around planning and project details.</t>
  </si>
  <si>
    <t>Telekits about the overall strategy and ensuring an inclusive approach.</t>
  </si>
  <si>
    <t>The charity's ideas for how the funding will support children with special educational needs and disabilities.</t>
  </si>
  <si>
    <t>How to help more young people with special educational needs and disabilities to get into employment.</t>
  </si>
  <si>
    <t>Forum recommended changes to project D including more focus on improving facilities. These changes are reflected in the project.</t>
  </si>
  <si>
    <t>The group asked a number of questions about project at school C on practical aspects of how this will work and about staff training. Full details of the project and discussion are set out at www.localauthorityexample/projectC</t>
  </si>
  <si>
    <t xml:space="preserve">We made a number of changes following visits to each school. These included making the expansions smaller than initially proposed but more tailored to the school's needs. Project B had initially been focused entirely around new places. For example, conversations with the school led us to recognise the need to support the new and existing places with a calm room facility. The actions from these meetings are documented at localauthorityexample/projectconsultations. </t>
  </si>
  <si>
    <t>This led to the decisions to include a learning kitchen at project A and allow children from different provision to be able to use this. The location of project A is specifically chosen as it is accessible to nearby schools with special units.</t>
  </si>
  <si>
    <t xml:space="preserve">We took on board the charity's ideas [include further information]. The charity also advised that we consider how to improve facilities further for pupils with social and emotional difficulties. The local authority will look into this and report on this by date x. </t>
  </si>
  <si>
    <t>The group suggested and supported the idea of a learning kitchen. We are working with them to ensure if will be used to help young people get skills for employment as well as independence.</t>
  </si>
  <si>
    <t>Total investment in project</t>
  </si>
  <si>
    <t>Total (£)</t>
  </si>
  <si>
    <t>Total planned investment in additional places</t>
  </si>
  <si>
    <t>Total planned investment to improve existing schools' facilities</t>
  </si>
  <si>
    <t>Consultation</t>
  </si>
  <si>
    <t>The local authority has consulted parents and carers</t>
  </si>
  <si>
    <t>The local authority is or will be consulting parents and carers and will republish this plan before receiving their allocation</t>
  </si>
  <si>
    <t>Confirm either that the LA has or will be consulting parents and carers</t>
  </si>
  <si>
    <r>
      <t xml:space="preserve">The local authority is </t>
    </r>
    <r>
      <rPr>
        <u/>
        <sz val="14"/>
        <color theme="0"/>
        <rFont val="Arial"/>
        <family val="2"/>
      </rPr>
      <t xml:space="preserve">required to </t>
    </r>
    <r>
      <rPr>
        <sz val="14"/>
        <color theme="0"/>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</si>
  <si>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Total planned number of additional places</t>
  </si>
  <si>
    <t>Total planned number of improvement projects</t>
  </si>
  <si>
    <r>
      <rPr>
        <b/>
        <sz val="14"/>
        <color theme="0"/>
        <rFont val="Arial"/>
        <family val="2"/>
      </rPr>
      <t>Other funding</t>
    </r>
    <r>
      <rPr>
        <b/>
        <sz val="12"/>
        <color theme="0"/>
        <rFont val="Arial"/>
        <family val="2"/>
      </rPr>
      <t xml:space="preserve">
</t>
    </r>
    <r>
      <rPr>
        <sz val="12"/>
        <color theme="0"/>
        <rFont val="Arial"/>
        <family val="2"/>
      </rPr>
      <t xml:space="preserve"> other than the SEND capital allocation (where applicable)</t>
    </r>
  </si>
  <si>
    <t xml:space="preserve">Special provision plan </t>
  </si>
  <si>
    <t>Limits set on cells</t>
  </si>
  <si>
    <t>Special provision fund capital plan</t>
  </si>
  <si>
    <t xml:space="preserve">Input form, project information form: rows I and J have an entry limit of 200 places </t>
  </si>
  <si>
    <t>Input form, project information form: row L has an expenditure limit of the selected special provision fund allocation i.e. the LA cannot invest more special provision fund money that it will receive</t>
  </si>
  <si>
    <t>Input form, project information form: row J has an expenditure limit of the entered figure for other investment i.e. the LA cannot type that they will invest more in one project than the total sum of their expenditure</t>
  </si>
  <si>
    <t xml:space="preserve">Multiple and complex learning difficulties. The school is designed to meet a wide range of needs. </t>
  </si>
  <si>
    <t>Input form, project information form: Word limits of 200 characters to row O</t>
  </si>
  <si>
    <t>Input form, project information form: Word limits of 600 characters to row P</t>
  </si>
  <si>
    <t>Input form, consultation form: Word limits of 200 characters to row B</t>
  </si>
  <si>
    <t>Input form, consultation form: Word limits of 200 characters to row D</t>
  </si>
  <si>
    <t>Input form, consultation form: Word limits of 600 characters to row F</t>
  </si>
  <si>
    <t>Input form, consultation form: Word limits of 600 characters to row N</t>
  </si>
  <si>
    <t xml:space="preserve">Strategic plan and all project ideas.
</t>
  </si>
  <si>
    <t xml:space="preserve">Input form, L7: Conditional formatting if rows  </t>
  </si>
  <si>
    <t>Special provision fund additional planned places</t>
  </si>
  <si>
    <t>Other investment additional planend places</t>
  </si>
  <si>
    <t>Total additional planned places</t>
  </si>
  <si>
    <t>£xxx,xxx</t>
  </si>
  <si>
    <t>£xx,xxx</t>
  </si>
  <si>
    <t>xx</t>
  </si>
  <si>
    <t>Input form for Local Authority to complete</t>
  </si>
  <si>
    <t>Riverside Learning Centre (new provision) attached to Riverside secondary school</t>
  </si>
  <si>
    <t>Early Opening of The Grove Free School on a co-located mainstream school site</t>
  </si>
  <si>
    <t>social emotional mental health</t>
  </si>
  <si>
    <t>Redesign of an existing Special School to meet the needs of children with complex physical disabilities</t>
  </si>
  <si>
    <t xml:space="preserve">This school is designed to meet the needs of those with a wide range of disabilities and SEN. The purpose of the redesign is to meet the needs of children with complex medical needs and equipment </t>
  </si>
  <si>
    <t>Consultation with parents and governors at Riverside Special School</t>
  </si>
  <si>
    <t>Agreement to use nearby site with access to leisure/shops. Discussed and agreed design to include kitchen/bathroom and bedroom facilities to support the social curriculum</t>
  </si>
  <si>
    <t>Parents were keen to know about new school places available for children with Autism and the range college places available. Parents were signposted to their current school and SEN officer to discuss whether they would like a place at the Grove or Riverside post 16 learning centre</t>
  </si>
  <si>
    <t xml:space="preserve">Consultation with parents staff and stakeholders at the reception (choosing positive futures) and secondary and transition transfer meetings </t>
  </si>
  <si>
    <t>Capital fund group</t>
  </si>
  <si>
    <t>SEMH working party - corporate properties, heads of service from AP provision and SEND</t>
  </si>
  <si>
    <t>Tuition Centre Governing Body</t>
  </si>
  <si>
    <t xml:space="preserve">working party set up , parent representative identified, discussion with children about the impact of the current offer to be carried out. </t>
  </si>
  <si>
    <t>Assessment of the site and the current usage. Identification of issues e.g. equipment storage, entry and egress, more space for therapies to be delivered for children with complex needs.</t>
  </si>
  <si>
    <t>Redesign of an existing PRU to provide special school provision for a small number of children with SEMH needs</t>
  </si>
  <si>
    <t>Medical Needs Tuition Centre</t>
  </si>
  <si>
    <t xml:space="preserve">This centre is designed to meet the needs of children with medical needs, including mental health, who are not able to attend their local mainstream school </t>
  </si>
  <si>
    <t xml:space="preserve">Facilities' improvements to the existing site to improve the current offer and/or feasibility study to review alternative sites on offer to enable the provision to be extended for in reach and outreach. </t>
  </si>
  <si>
    <t>riverside the grove</t>
  </si>
  <si>
    <t>SEMH tuition The vale under 5's</t>
  </si>
  <si>
    <t>Expansion to outstanding special school. The investment is part of a wider package of investment to  reduce children's travel times to other local authorities and support them to be independent in their own community, and prepare young people with highly complex behaviour as a result of their autism for adulthood. The expansion will improve facilities such as a model independent living flat, including a bathroom and kitchen, and indoor garden. The provision is for 16-19 years and is an expansion of the current secondary school.</t>
  </si>
  <si>
    <t xml:space="preserve">Haringey has a free school  called 'The Grove' which will be opening on a stand alone site in 2019. We are opening two classes of The Grove early in a nearby mainstream school in September 2018. This will be a unit type provision to provide 10 much needed primary places for children with autism. </t>
  </si>
  <si>
    <t>redesign of an school site leased to a private organisation called TBAP to provide special school places for primary aged children who have complex behaviour difficulties. The current PRU site needs a re-design as it could be organised in a different way to better facilitate a calm teaching and learning environment</t>
  </si>
  <si>
    <t xml:space="preserve">Facilities' improvements to an existing special school to meet the needs of children with complex medical needs who require multiple pieces of equipment including specialist chairs and standing frames. The school requires increased classroom sizes and more effective storage of the children 's equipment. 
</t>
  </si>
  <si>
    <t xml:space="preserve">Extension of Riverside age range to include a 16-19 provision. Discussions around appropriate nearby venues with community access to support the social education curriculum, </t>
  </si>
  <si>
    <t xml:space="preserve">Discussions ongoing with the SEND reforms group about use of the reforms grants and capital grants. Parents want both increased school space and better facilities for people with Autism and SEMH at post 16 and school aged, and also improved community access for people with complex medical needs (e.g. knowing where the disabled toilet were located). They also want improved facilities to accommodate the under 5's for the 30 hour offer and respite. </t>
  </si>
  <si>
    <t>Discussions are ongoing and summarised in the parent news letter published on the Local Offer under 'Local Offer news'. A decision was made to commission 'Disabled Go' to audit local facilities. There were plans already in place to open a new Free School for children with Autism called 'The Grove'. Parents were in support of extending post 16 for children with Autism, and noted the gaps in provision around children with autism and complex and challenging behaviour. A working party has been established to meet the needs of children with SEMH. Please also see newsletters on the Local Offer.</t>
  </si>
  <si>
    <t xml:space="preserve">Parents asked for their children to be considered for post 16 provision at The Grove and Riverside Post 16 learning centre. In order for places to be available in this age range for The Grove an earlier opening is required of 1-2 classes. A local mainstream school (St Mary's) was consulted to see if interim provision could be made in a unit style approach allowing The Grove to open earlier. The Head teacher, The Governors in agreement. Agreed with Education Funding Agency. </t>
  </si>
  <si>
    <t xml:space="preserve">Priorities are agreed for capital works as an outcomes of discussions with subgroups, including the high needs block working party and SEN capital grant subgroup. These included: Riverside Post 16 Learning Centre, The Vale improvement of provisions, SEMH provision and Tuition Medical Needs Centre and oversight of The Grove temporary site opening </t>
  </si>
  <si>
    <t xml:space="preserve">Funding allocated following feasibility studies for Riverside Learning Centre and The Grove temporary site at St Mary's. </t>
  </si>
  <si>
    <t>Meetings with The Vale  Special School head teacher and staff</t>
  </si>
  <si>
    <t>Feasibility study underway, discussions with The Vale governors</t>
  </si>
  <si>
    <t>SEN capital grant subgroup of the high needs block working party and capital fund group</t>
  </si>
  <si>
    <t xml:space="preserve">Meetings to identify key priorities for the use of the capital grant, capital expenditure needed and unmet need. Agreed Riverside Learning Centre to start and the octagon development and SEMH pathway to follow. Development of the early years providers to ensure that children with disabilities can access their 30 hours offer will need a separate group to see how  can be addressed with the use of the Disability access fund. </t>
  </si>
  <si>
    <t>To progress with Riverside and The Octagon and bring together a separate group with providers to review the use of the Early Support Places, Inclusion Fund, DAF and the impact of the 30 hours on access for children with SEND</t>
  </si>
  <si>
    <t xml:space="preserve">A review was carried in 2017 of this centre. A proposal being explored with the capital group and high needs block subgroup to extend the outreach and in reach model for young people with mental health needs and resulting SEN (see minutes of schools forum meetings). The use of the current site needs to be reviewed to fit with the model and either extended the provision or move the provision. </t>
  </si>
  <si>
    <t>Feasibility study needs to be carried out on suitability of current premises or alternative needed.</t>
  </si>
  <si>
    <t>Other investment additional planned places</t>
  </si>
  <si>
    <t>TBC</t>
  </si>
  <si>
    <t xml:space="preserve">SEND reforms group meets 6 weekly with staakeholders and 3 parents groups meetings 3/2017, 11/2017, 2/2017. Newsletters follow 8/2017, 12/2027, 01/2018, 02/2018.  </t>
  </si>
  <si>
    <t>A parent representative is identified and the project was discussed at SEN reforms meeetings on 22/11/2017, 20/02/2018.</t>
  </si>
  <si>
    <t>Consultations with local families and young people to be carried out. Youth Council to be consulted March and May 2018.</t>
  </si>
  <si>
    <t>meetings for parents on 2/5/2017, parent letter 26/4/2017, published intentions in the local paper 28/4/2017. Governors mtg 09/06/2017</t>
  </si>
  <si>
    <t>Consultation with parents groups, and Local voluntary and community sector organisation (Interlink for the Charedi Community)</t>
  </si>
  <si>
    <t>Potential usage of a local mainstream school to faciltate the early opening of The Grove Special Free School for children with Autism on a temporary site.  This would offer  10 places pre the permanent site being available</t>
  </si>
  <si>
    <t>Early Opening of The Grove Special Free School - 10 places in unit provision</t>
  </si>
  <si>
    <t xml:space="preserve">The early opening can be supported subject to Haringey funding minor adaptations required. </t>
  </si>
  <si>
    <t>2 meetings  with the Head of Service SEND, AP commissioner, chair of the high needs block subgroup and early years representative 24/05/2017, 09/10/2017</t>
  </si>
  <si>
    <t>meetings with the governing body and acting head teacher, feedback to SEN capital group and schools forum 11/07/2017, 13/10/2017</t>
  </si>
  <si>
    <t xml:space="preserve">Head teacher. Teacher and corporate properties. 17/01/2018, </t>
  </si>
  <si>
    <t>Meeting with Headteacher and AD schools 27/06/2017, meeting with headteacher the grove 13/10/2017, meeting EFA 22/01/2018,02/02/2018</t>
  </si>
  <si>
    <t>Discussions around the use of the current provision and site for the local PRU, and how the service and site can be improved to provide outreach consultation, assessment places and special school places</t>
  </si>
  <si>
    <t>Discussions around the use of the current provision and site for the PRU, and how the service and site can be improved to provide outreach consultation, assessment places and special school places</t>
  </si>
  <si>
    <t>Consultation with leadership teamand staff at local PRU</t>
  </si>
  <si>
    <t>Meeting with head teacher and staff by AP commissioner and corporate properties 20/02/2018, 02/03/2018</t>
  </si>
  <si>
    <t>6 weekly meetings chaired by the AD for schools and with LA stakeholders in attendance. Recent meetings 16/10/2018, 15/01/2018</t>
  </si>
  <si>
    <t>Yearly parents meetings for each phase change 25/09/2017, 16/10/2017, 12/12/2017,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</si>
</sst>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2" formatCode="_-&quot;£&quot;* #,##0_-;\-&quot;£&quot;* #,##0_-;_-&quot;£&quot;* &quot;-&quot;_-;_-@_-"/>
    <numFmt numFmtId="44" formatCode="_-&quot;£&quot;* #,##0.00_-;\-&quot;£&quot;* #,##0.00_-;_-&quot;£&quot;* &quot;-&quot;??_-;_-@_-"/>
    <numFmt numFmtId="164" formatCode="&quot;£&quot;#,##0"/>
    <numFmt numFmtId="165" formatCode="_-&quot;£&quot;* #,##0_-;\-&quot;£&quot;* #,##0_-;_-&quot;£&quot;* &quot;-&quot;??_-;_-@_-"/>
  </numFmts>
  <fonts count="79" x14ac:knownFonts="1">
    <font>
      <sz val="11"/>
      <color theme="1"/>
      <name val="Calibri"/>
      <family val="2"/>
      <scheme val="minor"/>
    </font>
    <font>
      <b/>
      <sz val="11"/>
      <color theme="0"/>
      <name val="Calibri"/>
      <family val="2"/>
      <scheme val="minor"/>
    </font>
    <font>
      <b/>
      <sz val="20"/>
      <color theme="8" tint="-0.249977111117893"/>
      <name val="Calibri"/>
      <family val="2"/>
      <scheme val="minor"/>
    </font>
    <font>
      <sz val="11"/>
      <color theme="1"/>
      <name val="Calibri"/>
      <family val="2"/>
      <scheme val="minor"/>
    </font>
    <font>
      <sz val="10"/>
      <name val="Arial"/>
      <family val="2"/>
    </font>
    <font>
      <sz val="11"/>
      <color theme="1"/>
      <name val="Arial"/>
      <family val="2"/>
    </font>
    <font>
      <sz val="12"/>
      <color theme="1"/>
      <name val="Arial"/>
      <family val="2"/>
    </font>
    <font>
      <sz val="14"/>
      <color theme="1"/>
      <name val="Arial"/>
      <family val="2"/>
    </font>
    <font>
      <b/>
      <sz val="12"/>
      <color theme="1"/>
      <name val="Arial"/>
      <family val="2"/>
    </font>
    <font>
      <sz val="12"/>
      <color theme="1"/>
      <name val="Calibri"/>
      <family val="2"/>
      <scheme val="minor"/>
    </font>
    <font>
      <b/>
      <sz val="14"/>
      <color theme="1"/>
      <name val="Arial"/>
      <family val="2"/>
    </font>
    <font>
      <i/>
      <sz val="12"/>
      <color theme="1"/>
      <name val="Arial"/>
      <family val="2"/>
    </font>
    <font>
      <u/>
      <sz val="12"/>
      <color theme="1"/>
      <name val="Arial"/>
      <family val="2"/>
    </font>
    <font>
      <b/>
      <sz val="12"/>
      <color theme="0"/>
      <name val="Arial"/>
      <family val="2"/>
    </font>
    <font>
      <sz val="12"/>
      <color theme="0"/>
      <name val="Arial"/>
      <family val="2"/>
    </font>
    <font>
      <b/>
      <u/>
      <sz val="12"/>
      <color theme="1"/>
      <name val="Arial"/>
      <family val="2"/>
    </font>
    <font>
      <sz val="11"/>
      <color rgb="FF1F4E79"/>
      <name val="Arial"/>
      <family val="2"/>
    </font>
    <font>
      <b/>
      <sz val="16"/>
      <color theme="1"/>
      <name val="Arial"/>
      <family val="2"/>
    </font>
    <font>
      <sz val="16"/>
      <color theme="1"/>
      <name val="Arial"/>
      <family val="2"/>
    </font>
    <font>
      <sz val="12"/>
      <name val="Arial"/>
      <family val="2"/>
    </font>
    <font>
      <sz val="11"/>
      <color theme="0"/>
      <name val="Arial"/>
      <family val="2"/>
    </font>
    <font>
      <b/>
      <sz val="12"/>
      <color rgb="FFC00000"/>
      <name val="Arial"/>
      <family val="2"/>
    </font>
    <font>
      <b/>
      <u/>
      <sz val="12"/>
      <color rgb="FFC00000"/>
      <name val="Arial"/>
      <family val="2"/>
    </font>
    <font>
      <b/>
      <sz val="12"/>
      <color rgb="FFC00000"/>
      <name val="Calibri"/>
      <family val="2"/>
      <scheme val="minor"/>
    </font>
    <font>
      <sz val="12"/>
      <color rgb="FFC00000"/>
      <name val="Arial"/>
      <family val="2"/>
    </font>
    <font>
      <sz val="12"/>
      <color rgb="FFC00000"/>
      <name val="Calibri"/>
      <family val="2"/>
      <scheme val="minor"/>
    </font>
    <font>
      <b/>
      <sz val="12"/>
      <name val="Arial"/>
      <family val="2"/>
    </font>
    <font>
      <sz val="14"/>
      <color theme="0"/>
      <name val="Arial"/>
      <family val="2"/>
    </font>
    <font>
      <b/>
      <sz val="14"/>
      <color theme="0"/>
      <name val="Arial"/>
      <family val="2"/>
    </font>
    <font>
      <b/>
      <sz val="14"/>
      <color theme="8" tint="-0.499984740745262"/>
      <name val="Arial"/>
      <family val="2"/>
    </font>
    <font>
      <b/>
      <sz val="11"/>
      <color theme="8" tint="-0.499984740745262"/>
      <name val="Arial"/>
      <family val="2"/>
    </font>
    <font>
      <sz val="14"/>
      <color theme="8" tint="-0.499984740745262"/>
      <name val="Arial"/>
      <family val="2"/>
    </font>
    <font>
      <sz val="14"/>
      <color theme="8" tint="-0.499984740745262"/>
      <name val="Calibri"/>
      <family val="2"/>
      <scheme val="minor"/>
    </font>
    <font>
      <b/>
      <sz val="13"/>
      <color theme="0"/>
      <name val="Arial"/>
      <family val="2"/>
    </font>
    <font>
      <b/>
      <sz val="13"/>
      <color theme="1"/>
      <name val="Calibri"/>
      <family val="2"/>
      <scheme val="minor"/>
    </font>
    <font>
      <b/>
      <sz val="20"/>
      <color theme="0"/>
      <name val="Arial"/>
      <family val="2"/>
    </font>
    <font>
      <b/>
      <sz val="20"/>
      <color theme="1"/>
      <name val="Arial"/>
      <family val="2"/>
    </font>
    <font>
      <b/>
      <sz val="20"/>
      <color theme="1"/>
      <name val="Calibri"/>
      <family val="2"/>
      <scheme val="minor"/>
    </font>
    <font>
      <sz val="13"/>
      <color theme="0"/>
      <name val="Arial"/>
      <family val="2"/>
    </font>
    <font>
      <b/>
      <sz val="20"/>
      <color theme="8" tint="-0.499984740745262"/>
      <name val="Arial"/>
      <family val="2"/>
    </font>
    <font>
      <sz val="20"/>
      <color theme="8" tint="-0.499984740745262"/>
      <name val="Arial"/>
      <family val="2"/>
    </font>
    <font>
      <u/>
      <sz val="14"/>
      <color theme="0"/>
      <name val="Arial"/>
      <family val="2"/>
    </font>
    <font>
      <sz val="14"/>
      <color theme="1"/>
      <name val="Calibri"/>
      <family val="2"/>
      <scheme val="minor"/>
    </font>
    <font>
      <sz val="36"/>
      <color theme="8" tint="-0.499984740745262"/>
      <name val="Calibri"/>
      <family val="2"/>
      <scheme val="minor"/>
    </font>
    <font>
      <b/>
      <sz val="14"/>
      <color theme="2" tint="-0.749992370372631"/>
      <name val="Arial"/>
      <family val="2"/>
    </font>
    <font>
      <b/>
      <sz val="15"/>
      <color theme="0"/>
      <name val="Calibri"/>
      <family val="2"/>
      <scheme val="minor"/>
    </font>
    <font>
      <sz val="13"/>
      <color theme="1"/>
      <name val="Arial"/>
      <family val="2"/>
    </font>
    <font>
      <sz val="13"/>
      <color theme="1"/>
      <name val="Calibri"/>
      <family val="2"/>
      <scheme val="minor"/>
    </font>
    <font>
      <i/>
      <sz val="13"/>
      <color theme="1"/>
      <name val="Arial"/>
      <family val="2"/>
    </font>
    <font>
      <sz val="22"/>
      <color theme="1"/>
      <name val="Calibri"/>
      <family val="2"/>
      <scheme val="minor"/>
    </font>
    <font>
      <sz val="24"/>
      <color rgb="FF0070C0"/>
      <name val="Arial"/>
      <family val="2"/>
    </font>
    <font>
      <sz val="24"/>
      <color rgb="FF0070C0"/>
      <name val="Calibri"/>
      <family val="2"/>
      <scheme val="minor"/>
    </font>
    <font>
      <sz val="22"/>
      <color theme="8" tint="-0.499984740745262"/>
      <name val="Calibri"/>
      <family val="2"/>
      <scheme val="minor"/>
    </font>
    <font>
      <sz val="13"/>
      <color theme="0"/>
      <name val="Calibri"/>
      <family val="2"/>
      <scheme val="minor"/>
    </font>
    <font>
      <sz val="12"/>
      <color theme="6" tint="0.79998168889431442"/>
      <name val="Arial"/>
      <family val="2"/>
    </font>
    <font>
      <sz val="12"/>
      <color theme="6" tint="0.59999389629810485"/>
      <name val="Arial"/>
      <family val="2"/>
    </font>
    <font>
      <b/>
      <sz val="12"/>
      <color theme="6" tint="0.59999389629810485"/>
      <name val="Arial"/>
      <family val="2"/>
    </font>
    <font>
      <sz val="12"/>
      <color theme="7" tint="0.79998168889431442"/>
      <name val="Arial"/>
      <family val="2"/>
    </font>
    <font>
      <b/>
      <sz val="12"/>
      <color theme="7" tint="0.79998168889431442"/>
      <name val="Arial"/>
      <family val="2"/>
    </font>
    <font>
      <i/>
      <sz val="13"/>
      <color theme="7" tint="0.79998168889431442"/>
      <name val="Arial"/>
      <family val="2"/>
    </font>
    <font>
      <sz val="13"/>
      <color theme="6" tint="0.79998168889431442"/>
      <name val="Arial"/>
      <family val="2"/>
    </font>
    <font>
      <sz val="13"/>
      <color theme="6" tint="0.79998168889431442"/>
      <name val="Calibri"/>
      <family val="2"/>
      <scheme val="minor"/>
    </font>
    <font>
      <sz val="13"/>
      <color theme="6" tint="0.59999389629810485"/>
      <name val="Arial"/>
      <family val="2"/>
    </font>
    <font>
      <sz val="12"/>
      <color theme="0" tint="-4.9989318521683403E-2"/>
      <name val="Arial"/>
      <family val="2"/>
    </font>
    <font>
      <sz val="11"/>
      <color theme="6" tint="0.59999389629810485"/>
      <name val="Calibri"/>
      <family val="2"/>
      <scheme val="minor"/>
    </font>
    <font>
      <sz val="18"/>
      <color theme="6" tint="0.59999389629810485"/>
      <name val="Calibri"/>
      <family val="2"/>
      <scheme val="minor"/>
    </font>
    <font>
      <sz val="10"/>
      <color theme="6" tint="0.59999389629810485"/>
      <name val="Calibri"/>
      <family val="2"/>
      <scheme val="minor"/>
    </font>
    <font>
      <sz val="18"/>
      <color theme="6" tint="0.59999389629810485"/>
      <name val="Arial"/>
      <family val="2"/>
    </font>
    <font>
      <sz val="12"/>
      <color theme="6" tint="0.59999389629810485"/>
      <name val="Calibri"/>
      <family val="2"/>
      <scheme val="minor"/>
    </font>
    <font>
      <sz val="16"/>
      <color theme="6" tint="0.59999389629810485"/>
      <name val="Calibri"/>
      <family val="2"/>
      <scheme val="minor"/>
    </font>
    <font>
      <b/>
      <sz val="16"/>
      <color theme="6" tint="0.59999389629810485"/>
      <name val="Calibri"/>
      <family val="2"/>
      <scheme val="minor"/>
    </font>
    <font>
      <b/>
      <sz val="13"/>
      <color theme="6" tint="0.59999389629810485"/>
      <name val="Arial"/>
      <family val="2"/>
    </font>
    <font>
      <b/>
      <sz val="11"/>
      <color theme="6" tint="0.59999389629810485"/>
      <name val="Calibri"/>
      <family val="2"/>
      <scheme val="minor"/>
    </font>
    <font>
      <sz val="11"/>
      <color theme="6" tint="0.59999389629810485"/>
      <name val="Arial"/>
      <family val="2"/>
    </font>
    <font>
      <sz val="12"/>
      <name val="Arial"/>
    </font>
    <font>
      <b/>
      <sz val="12"/>
      <name val="Arial"/>
    </font>
    <font>
      <sz val="12"/>
      <color theme="1"/>
      <name val="Arial"/>
    </font>
    <font>
      <sz val="12"/>
      <color theme="6" tint="0.79998168889431442"/>
      <name val="Arial"/>
    </font>
    <font>
      <sz val="12"/>
      <color theme="0" tint="-4.9989318521683403E-2"/>
      <name val="Arial"/>
    </font>
  </fonts>
  <fills count="19">
    <fill>
      <patternFill patternType="none"/>
    </fill>
    <fill>
      <patternFill patternType="gray125"/>
    </fill>
    <fill>
      <patternFill patternType="solid">
        <fgColor theme="8"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FF4FF"/>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E3D6FE"/>
        <bgColor indexed="64"/>
      </patternFill>
    </fill>
  </fills>
  <borders count="68">
    <border>
      <left/>
      <right/>
      <top/>
      <bottom/>
      <diagonal/>
    </border>
    <border>
      <left/>
      <right/>
      <top/>
      <bottom style="medium">
        <color indexed="64"/>
      </bottom>
      <diagonal/>
    </border>
    <border>
      <left style="medium">
        <color theme="8" tint="-0.249977111117893"/>
      </left>
      <right/>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style="thin">
        <color theme="6" tint="-0.249977111117893"/>
      </left>
      <right/>
      <top/>
      <bottom/>
      <diagonal/>
    </border>
    <border>
      <left style="thin">
        <color theme="6" tint="-0.249977111117893"/>
      </left>
      <right style="thin">
        <color theme="6" tint="-0.249977111117893"/>
      </right>
      <top/>
      <bottom style="thin">
        <color theme="6"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top/>
      <bottom style="thin">
        <color theme="6" tint="-0.249977111117893"/>
      </bottom>
      <diagonal/>
    </border>
    <border>
      <left style="thin">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6" tint="-0.249977111117893"/>
      </left>
      <right/>
      <top/>
      <bottom style="thin">
        <color theme="6" tint="-0.249977111117893"/>
      </bottom>
      <diagonal/>
    </border>
    <border>
      <left style="thick">
        <color theme="0"/>
      </left>
      <right style="thin">
        <color theme="6" tint="-0.249977111117893"/>
      </right>
      <top style="thick">
        <color theme="0"/>
      </top>
      <bottom style="thick">
        <color theme="0"/>
      </bottom>
      <diagonal/>
    </border>
    <border>
      <left style="thin">
        <color theme="6" tint="-0.249977111117893"/>
      </left>
      <right style="thick">
        <color theme="0"/>
      </right>
      <top style="thick">
        <color theme="0"/>
      </top>
      <bottom style="thick">
        <color theme="0"/>
      </bottom>
      <diagonal/>
    </border>
    <border>
      <left style="thick">
        <color theme="0"/>
      </left>
      <right style="thin">
        <color theme="6" tint="0.39997558519241921"/>
      </right>
      <top style="thick">
        <color theme="0"/>
      </top>
      <bottom style="thin">
        <color theme="6" tint="0.39997558519241921"/>
      </bottom>
      <diagonal/>
    </border>
    <border>
      <left style="thin">
        <color theme="6" tint="0.39997558519241921"/>
      </left>
      <right style="thin">
        <color theme="6" tint="0.39997558519241921"/>
      </right>
      <top style="thick">
        <color theme="0"/>
      </top>
      <bottom style="thin">
        <color theme="6" tint="0.39997558519241921"/>
      </bottom>
      <diagonal/>
    </border>
    <border>
      <left style="thin">
        <color theme="6" tint="0.39997558519241921"/>
      </left>
      <right style="thick">
        <color theme="0"/>
      </right>
      <top style="thick">
        <color theme="0"/>
      </top>
      <bottom style="thin">
        <color theme="6" tint="0.39997558519241921"/>
      </bottom>
      <diagonal/>
    </border>
    <border>
      <left style="thick">
        <color theme="0"/>
      </left>
      <right style="thin">
        <color theme="6" tint="0.39997558519241921"/>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ck">
        <color theme="0"/>
      </bottom>
      <diagonal/>
    </border>
    <border>
      <left style="thin">
        <color theme="6" tint="0.39997558519241921"/>
      </left>
      <right style="thick">
        <color theme="0"/>
      </right>
      <top style="thin">
        <color theme="6" tint="0.39997558519241921"/>
      </top>
      <bottom style="thick">
        <color theme="0"/>
      </bottom>
      <diagonal/>
    </border>
    <border>
      <left/>
      <right/>
      <top style="thin">
        <color theme="6" tint="0.39997558519241921"/>
      </top>
      <bottom style="thin">
        <color theme="6" tint="0.39997558519241921"/>
      </bottom>
      <diagonal/>
    </border>
    <border>
      <left style="thick">
        <color theme="0"/>
      </left>
      <right style="thick">
        <color theme="0"/>
      </right>
      <top style="thick">
        <color theme="0"/>
      </top>
      <bottom style="thin">
        <color theme="6" tint="0.39997558519241921"/>
      </bottom>
      <diagonal/>
    </border>
    <border>
      <left style="thick">
        <color theme="0"/>
      </left>
      <right style="thick">
        <color theme="0"/>
      </right>
      <top style="thin">
        <color theme="6" tint="0.39997558519241921"/>
      </top>
      <bottom style="thick">
        <color theme="0"/>
      </bottom>
      <diagonal/>
    </border>
    <border>
      <left style="thin">
        <color theme="9" tint="-0.249977111117893"/>
      </left>
      <right style="thin">
        <color theme="9" tint="-0.249977111117893"/>
      </right>
      <top/>
      <bottom style="thin">
        <color theme="9" tint="-0.249977111117893"/>
      </bottom>
      <diagonal/>
    </border>
    <border>
      <left style="thick">
        <color theme="0"/>
      </left>
      <right style="thin">
        <color theme="9" tint="-0.249977111117893"/>
      </right>
      <top style="thick">
        <color theme="0"/>
      </top>
      <bottom style="thick">
        <color theme="0"/>
      </bottom>
      <diagonal/>
    </border>
    <border>
      <left style="thin">
        <color theme="9" tint="-0.249977111117893"/>
      </left>
      <right style="thick">
        <color theme="0"/>
      </right>
      <top style="thick">
        <color theme="0"/>
      </top>
      <bottom style="thick">
        <color theme="0"/>
      </bottom>
      <diagonal/>
    </border>
    <border>
      <left style="thin">
        <color theme="9" tint="-0.249977111117893"/>
      </left>
      <right style="thin">
        <color theme="9" tint="-0.249977111117893"/>
      </right>
      <top style="thick">
        <color theme="0"/>
      </top>
      <bottom style="thick">
        <color theme="0"/>
      </bottom>
      <diagonal/>
    </border>
    <border>
      <left/>
      <right/>
      <top style="thick">
        <color theme="0"/>
      </top>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style="thin">
        <color theme="8" tint="-0.249977111117893"/>
      </left>
      <right/>
      <top style="thick">
        <color theme="0"/>
      </top>
      <bottom/>
      <diagonal/>
    </border>
    <border>
      <left/>
      <right style="thin">
        <color theme="8" tint="-0.249977111117893"/>
      </right>
      <top style="thick">
        <color theme="0"/>
      </top>
      <bottom/>
      <diagonal/>
    </border>
    <border>
      <left style="thin">
        <color theme="8" tint="-0.249977111117893"/>
      </left>
      <right/>
      <top style="thick">
        <color theme="0"/>
      </top>
      <bottom style="thin">
        <color theme="8" tint="-0.249977111117893"/>
      </bottom>
      <diagonal/>
    </border>
    <border>
      <left style="thin">
        <color theme="8" tint="-0.249977111117893"/>
      </left>
      <right style="thin">
        <color theme="8" tint="-0.249977111117893"/>
      </right>
      <top style="thick">
        <color theme="0"/>
      </top>
      <bottom style="thin">
        <color theme="8" tint="-0.249977111117893"/>
      </bottom>
      <diagonal/>
    </border>
    <border>
      <left/>
      <right/>
      <top style="thick">
        <color theme="0"/>
      </top>
      <bottom style="thin">
        <color theme="6" tint="-0.249977111117893"/>
      </bottom>
      <diagonal/>
    </border>
    <border>
      <left style="thin">
        <color theme="0" tint="-0.499984740745262"/>
      </left>
      <right style="thick">
        <color theme="0"/>
      </right>
      <top style="thick">
        <color theme="0"/>
      </top>
      <bottom style="thin">
        <color theme="0" tint="-0.499984740745262"/>
      </bottom>
      <diagonal/>
    </border>
    <border>
      <left style="thick">
        <color theme="0"/>
      </left>
      <right/>
      <top/>
      <bottom style="thick">
        <color theme="0"/>
      </bottom>
      <diagonal/>
    </border>
    <border>
      <left style="thin">
        <color theme="8" tint="-0.249977111117893"/>
      </left>
      <right/>
      <top/>
      <bottom style="thick">
        <color theme="0"/>
      </bottom>
      <diagonal/>
    </border>
    <border>
      <left/>
      <right style="thin">
        <color theme="8" tint="-0.249977111117893"/>
      </right>
      <top/>
      <bottom style="thick">
        <color theme="0"/>
      </bottom>
      <diagonal/>
    </border>
    <border>
      <left style="thin">
        <color theme="8" tint="-0.249977111117893"/>
      </left>
      <right/>
      <top style="thin">
        <color theme="8" tint="-0.249977111117893"/>
      </top>
      <bottom style="thick">
        <color theme="0"/>
      </bottom>
      <diagonal/>
    </border>
    <border>
      <left style="thin">
        <color theme="8" tint="-0.249977111117893"/>
      </left>
      <right style="thin">
        <color theme="8" tint="-0.249977111117893"/>
      </right>
      <top style="thin">
        <color theme="8" tint="-0.249977111117893"/>
      </top>
      <bottom style="thick">
        <color theme="0"/>
      </bottom>
      <diagonal/>
    </border>
    <border>
      <left/>
      <right/>
      <top style="thin">
        <color theme="6" tint="-0.249977111117893"/>
      </top>
      <bottom style="thick">
        <color theme="0"/>
      </bottom>
      <diagonal/>
    </border>
    <border>
      <left style="thin">
        <color theme="0" tint="-0.499984740745262"/>
      </left>
      <right style="thick">
        <color theme="0"/>
      </right>
      <top style="thin">
        <color theme="0" tint="-0.499984740745262"/>
      </top>
      <bottom style="thick">
        <color theme="0"/>
      </bottom>
      <diagonal/>
    </border>
    <border>
      <left/>
      <right style="thick">
        <color theme="0"/>
      </right>
      <top style="thick">
        <color theme="0"/>
      </top>
      <bottom style="thin">
        <color theme="0" tint="-0.499984740745262"/>
      </bottom>
      <diagonal/>
    </border>
    <border>
      <left/>
      <right/>
      <top style="thick">
        <color theme="0"/>
      </top>
      <bottom style="thin">
        <color theme="8"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9" tint="-0.249977111117893"/>
      </left>
      <right/>
      <top style="thick">
        <color theme="0"/>
      </top>
      <bottom style="thin">
        <color theme="9" tint="-0.249977111117893"/>
      </bottom>
      <diagonal/>
    </border>
    <border>
      <left/>
      <right/>
      <top style="thick">
        <color theme="0"/>
      </top>
      <bottom style="thin">
        <color theme="9" tint="-0.249977111117893"/>
      </bottom>
      <diagonal/>
    </border>
    <border>
      <left/>
      <right style="thin">
        <color theme="9" tint="-0.249977111117893"/>
      </right>
      <top style="thick">
        <color theme="0"/>
      </top>
      <bottom style="thin">
        <color theme="9" tint="-0.249977111117893"/>
      </bottom>
      <diagonal/>
    </border>
  </borders>
  <cellStyleXfs count="5">
    <xf numFmtId="0" fontId="0" fillId="0" borderId="0"/>
    <xf numFmtId="44" fontId="3" fillId="0" borderId="0" applyFont="0" applyFill="0" applyBorder="0" applyAlignment="0" applyProtection="0"/>
    <xf numFmtId="0" fontId="4" fillId="0" borderId="0"/>
    <xf numFmtId="0" fontId="4" fillId="0" borderId="0"/>
    <xf numFmtId="44" fontId="3" fillId="0" borderId="0" applyFont="0" applyFill="0" applyBorder="0" applyAlignment="0" applyProtection="0"/>
  </cellStyleXfs>
  <cellXfs count="347">
    <xf numFmtId="0" fontId="0" fillId="0" borderId="0" xfId="0"/>
    <xf numFmtId="0" fontId="0" fillId="0" borderId="0" xfId="0" applyProtection="1">
      <protection locked="0"/>
    </xf>
    <xf numFmtId="0" fontId="5" fillId="0" borderId="0" xfId="0" applyFont="1" applyProtection="1">
      <protection locked="0"/>
    </xf>
    <xf numFmtId="0" fontId="0" fillId="0" borderId="0" xfId="0" applyProtection="1"/>
    <xf numFmtId="0" fontId="0"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0" fillId="0" borderId="0" xfId="0" applyFont="1" applyBorder="1" applyAlignment="1">
      <alignment wrapText="1"/>
    </xf>
    <xf numFmtId="0" fontId="6" fillId="0" borderId="0" xfId="0" applyFont="1" applyBorder="1" applyAlignment="1" applyProtection="1">
      <alignment wrapText="1"/>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6" fillId="0" borderId="0" xfId="0" applyFont="1" applyAlignment="1">
      <alignment wrapText="1"/>
    </xf>
    <xf numFmtId="0" fontId="6" fillId="0" borderId="0" xfId="0" applyFont="1" applyBorder="1" applyAlignment="1" applyProtection="1">
      <alignment vertical="top" wrapText="1"/>
      <protection locked="0"/>
    </xf>
    <xf numFmtId="0" fontId="6" fillId="5" borderId="0" xfId="0" applyFont="1" applyFill="1" applyBorder="1" applyAlignment="1" applyProtection="1">
      <alignment wrapText="1"/>
      <protection locked="0"/>
    </xf>
    <xf numFmtId="0" fontId="6" fillId="5" borderId="0" xfId="0" applyFont="1" applyFill="1" applyBorder="1" applyAlignment="1" applyProtection="1">
      <alignment vertical="top" wrapText="1"/>
      <protection locked="0"/>
    </xf>
    <xf numFmtId="0" fontId="6" fillId="5" borderId="0" xfId="0" applyFont="1" applyFill="1" applyBorder="1" applyAlignment="1" applyProtection="1">
      <alignment horizontal="left" wrapText="1"/>
      <protection locked="0"/>
    </xf>
    <xf numFmtId="0" fontId="6" fillId="5" borderId="0" xfId="0" applyFont="1" applyFill="1" applyBorder="1" applyAlignment="1" applyProtection="1">
      <alignment horizontal="center" wrapText="1"/>
      <protection locked="0"/>
    </xf>
    <xf numFmtId="0" fontId="8" fillId="5" borderId="0" xfId="0" applyFont="1" applyFill="1" applyBorder="1" applyAlignment="1" applyProtection="1">
      <alignment horizontal="center" wrapText="1"/>
      <protection locked="0"/>
    </xf>
    <xf numFmtId="14" fontId="6" fillId="5" borderId="0" xfId="0" applyNumberFormat="1" applyFont="1" applyFill="1" applyBorder="1" applyAlignment="1" applyProtection="1">
      <alignment wrapText="1"/>
      <protection locked="0"/>
    </xf>
    <xf numFmtId="0" fontId="0" fillId="5" borderId="0" xfId="0" applyFill="1" applyProtection="1"/>
    <xf numFmtId="0" fontId="14" fillId="5" borderId="0" xfId="0" applyFont="1" applyFill="1" applyBorder="1" applyAlignment="1" applyProtection="1">
      <alignment vertical="center" wrapText="1"/>
      <protection locked="0"/>
    </xf>
    <xf numFmtId="0" fontId="19" fillId="3" borderId="6" xfId="0" applyFont="1" applyFill="1" applyBorder="1" applyAlignment="1" applyProtection="1">
      <alignment vertical="top" wrapText="1"/>
      <protection locked="0"/>
    </xf>
    <xf numFmtId="164" fontId="6" fillId="3" borderId="6" xfId="0" applyNumberFormat="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19" fillId="3" borderId="6" xfId="0" applyFont="1" applyFill="1" applyBorder="1" applyAlignment="1" applyProtection="1">
      <alignment horizontal="left" vertical="top" wrapText="1"/>
      <protection locked="0"/>
    </xf>
    <xf numFmtId="1" fontId="6" fillId="3" borderId="6" xfId="0" applyNumberFormat="1" applyFont="1" applyFill="1" applyBorder="1" applyAlignment="1" applyProtection="1">
      <alignment horizontal="center" vertical="top" wrapText="1"/>
      <protection locked="0"/>
    </xf>
    <xf numFmtId="0" fontId="0" fillId="8" borderId="0" xfId="0" applyFont="1" applyFill="1" applyAlignment="1">
      <alignment wrapText="1"/>
    </xf>
    <xf numFmtId="0" fontId="25" fillId="8" borderId="0" xfId="0" applyFont="1" applyFill="1" applyBorder="1" applyAlignment="1">
      <alignment wrapText="1"/>
    </xf>
    <xf numFmtId="0" fontId="6" fillId="8" borderId="0" xfId="0" applyFont="1" applyFill="1" applyAlignment="1">
      <alignment wrapText="1"/>
    </xf>
    <xf numFmtId="0" fontId="5" fillId="8" borderId="0" xfId="0" applyFont="1" applyFill="1" applyAlignment="1">
      <alignment wrapText="1"/>
    </xf>
    <xf numFmtId="0" fontId="0" fillId="8" borderId="0" xfId="0" applyFont="1" applyFill="1" applyBorder="1" applyAlignment="1">
      <alignment wrapText="1"/>
    </xf>
    <xf numFmtId="0" fontId="24" fillId="8" borderId="0" xfId="0" applyFont="1" applyFill="1" applyAlignment="1">
      <alignment wrapText="1"/>
    </xf>
    <xf numFmtId="0" fontId="26" fillId="3" borderId="6" xfId="0" applyFont="1" applyFill="1" applyBorder="1" applyAlignment="1" applyProtection="1">
      <alignment vertical="top" wrapText="1"/>
      <protection locked="0"/>
    </xf>
    <xf numFmtId="0" fontId="10" fillId="0" borderId="0" xfId="0" applyFont="1" applyFill="1" applyBorder="1" applyAlignment="1" applyProtection="1">
      <alignment wrapText="1"/>
      <protection locked="0"/>
    </xf>
    <xf numFmtId="0" fontId="19" fillId="3" borderId="9" xfId="0" applyFont="1" applyFill="1" applyBorder="1" applyAlignment="1" applyProtection="1">
      <alignment horizontal="left" vertical="top" wrapText="1"/>
      <protection locked="0"/>
    </xf>
    <xf numFmtId="0" fontId="26" fillId="3" borderId="9" xfId="0" applyFont="1" applyFill="1" applyBorder="1" applyAlignment="1" applyProtection="1">
      <alignment vertical="top" wrapText="1"/>
      <protection locked="0"/>
    </xf>
    <xf numFmtId="0" fontId="19" fillId="3" borderId="9" xfId="0" applyFont="1" applyFill="1" applyBorder="1" applyAlignment="1" applyProtection="1">
      <alignment vertical="top" wrapText="1"/>
      <protection locked="0"/>
    </xf>
    <xf numFmtId="164" fontId="6" fillId="3" borderId="9" xfId="0" applyNumberFormat="1" applyFont="1" applyFill="1" applyBorder="1" applyAlignment="1" applyProtection="1">
      <alignment horizontal="center" vertical="top" wrapText="1"/>
      <protection locked="0"/>
    </xf>
    <xf numFmtId="0" fontId="6" fillId="3" borderId="9" xfId="0" applyFont="1" applyFill="1" applyBorder="1" applyAlignment="1" applyProtection="1">
      <alignment vertical="top" wrapText="1"/>
      <protection locked="0"/>
    </xf>
    <xf numFmtId="0" fontId="0" fillId="0" borderId="0" xfId="0" applyFont="1" applyAlignment="1">
      <alignment wrapText="1"/>
    </xf>
    <xf numFmtId="0" fontId="8" fillId="5" borderId="0" xfId="0" applyFont="1" applyFill="1" applyBorder="1" applyAlignment="1" applyProtection="1">
      <alignment vertical="top" wrapText="1"/>
      <protection locked="0"/>
    </xf>
    <xf numFmtId="0" fontId="13" fillId="5" borderId="0" xfId="0"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12" fillId="5" borderId="0" xfId="0" applyFont="1" applyFill="1" applyBorder="1" applyAlignment="1">
      <alignment wrapText="1"/>
    </xf>
    <xf numFmtId="0" fontId="6" fillId="5" borderId="0" xfId="0" applyFont="1" applyFill="1" applyBorder="1" applyAlignment="1">
      <alignment wrapText="1"/>
    </xf>
    <xf numFmtId="0" fontId="8" fillId="5" borderId="0" xfId="0" applyFont="1" applyFill="1" applyAlignment="1">
      <alignment wrapText="1"/>
    </xf>
    <xf numFmtId="0" fontId="6" fillId="5" borderId="0" xfId="0" applyFont="1" applyFill="1" applyAlignment="1">
      <alignment wrapText="1"/>
    </xf>
    <xf numFmtId="0" fontId="12" fillId="8" borderId="0" xfId="0" applyFont="1" applyFill="1" applyBorder="1" applyAlignment="1">
      <alignment wrapText="1"/>
    </xf>
    <xf numFmtId="0" fontId="6" fillId="8" borderId="0" xfId="0" applyFont="1" applyFill="1" applyBorder="1" applyAlignment="1">
      <alignment wrapText="1"/>
    </xf>
    <xf numFmtId="0" fontId="0" fillId="0" borderId="0" xfId="0" applyFont="1" applyAlignment="1">
      <alignment wrapText="1"/>
    </xf>
    <xf numFmtId="0" fontId="6" fillId="5" borderId="0" xfId="0" applyFont="1" applyFill="1" applyBorder="1" applyAlignment="1">
      <alignment vertical="top" wrapText="1"/>
    </xf>
    <xf numFmtId="0" fontId="6" fillId="0" borderId="0" xfId="0" applyFont="1" applyAlignment="1">
      <alignment vertical="top" wrapText="1"/>
    </xf>
    <xf numFmtId="0" fontId="12" fillId="5" borderId="0" xfId="0" applyFont="1" applyFill="1" applyBorder="1" applyAlignment="1">
      <alignment vertical="top" wrapText="1"/>
    </xf>
    <xf numFmtId="0" fontId="36" fillId="5" borderId="0" xfId="0" applyFont="1" applyFill="1" applyBorder="1" applyAlignment="1" applyProtection="1">
      <alignment wrapText="1"/>
      <protection locked="0"/>
    </xf>
    <xf numFmtId="0" fontId="6" fillId="5" borderId="0" xfId="0" applyFont="1" applyFill="1" applyAlignment="1">
      <alignment vertical="top" wrapText="1"/>
    </xf>
    <xf numFmtId="49" fontId="6" fillId="10" borderId="10" xfId="0" applyNumberFormat="1" applyFont="1" applyFill="1" applyBorder="1" applyAlignment="1" applyProtection="1">
      <alignment horizontal="left" vertical="top" wrapText="1"/>
    </xf>
    <xf numFmtId="0" fontId="6" fillId="5" borderId="0" xfId="0" applyFont="1" applyFill="1" applyAlignment="1">
      <alignment wrapText="1"/>
    </xf>
    <xf numFmtId="0" fontId="0" fillId="0" borderId="0" xfId="0" applyFont="1" applyAlignment="1">
      <alignment wrapText="1"/>
    </xf>
    <xf numFmtId="0" fontId="20" fillId="5" borderId="8" xfId="0" applyFont="1" applyFill="1" applyBorder="1" applyAlignment="1" applyProtection="1">
      <alignment wrapText="1"/>
      <protection locked="0"/>
    </xf>
    <xf numFmtId="164" fontId="6" fillId="3" borderId="7" xfId="0" applyNumberFormat="1" applyFont="1" applyFill="1" applyBorder="1" applyAlignment="1" applyProtection="1">
      <alignment horizontal="center" vertical="top" wrapText="1"/>
      <protection locked="0"/>
    </xf>
    <xf numFmtId="0" fontId="20" fillId="5" borderId="0" xfId="0" applyFont="1" applyFill="1" applyBorder="1" applyAlignment="1" applyProtection="1">
      <alignment wrapText="1"/>
      <protection locked="0"/>
    </xf>
    <xf numFmtId="0" fontId="36" fillId="10" borderId="0" xfId="0" applyFont="1" applyFill="1" applyBorder="1" applyAlignment="1" applyProtection="1">
      <alignment horizontal="left" wrapText="1"/>
    </xf>
    <xf numFmtId="0" fontId="37" fillId="10" borderId="0" xfId="0" applyFont="1" applyFill="1" applyBorder="1" applyAlignment="1" applyProtection="1">
      <alignment wrapText="1"/>
    </xf>
    <xf numFmtId="0" fontId="8" fillId="10" borderId="27" xfId="0" applyFont="1" applyFill="1" applyBorder="1" applyAlignment="1" applyProtection="1">
      <alignment horizontal="left" vertical="top" wrapText="1"/>
    </xf>
    <xf numFmtId="0" fontId="8" fillId="10" borderId="28" xfId="0" applyFont="1" applyFill="1" applyBorder="1" applyAlignment="1" applyProtection="1">
      <alignment horizontal="left" vertical="top" wrapText="1"/>
    </xf>
    <xf numFmtId="0" fontId="6" fillId="10" borderId="28" xfId="0" applyFont="1" applyFill="1" applyBorder="1" applyAlignment="1" applyProtection="1">
      <alignment horizontal="left" vertical="top" wrapText="1"/>
    </xf>
    <xf numFmtId="0" fontId="6" fillId="10" borderId="29" xfId="0" applyFont="1" applyFill="1" applyBorder="1" applyAlignment="1" applyProtection="1">
      <alignment horizontal="left" vertical="top" wrapText="1"/>
    </xf>
    <xf numFmtId="0" fontId="14" fillId="11" borderId="27" xfId="0" applyFont="1" applyFill="1" applyBorder="1" applyAlignment="1" applyProtection="1">
      <alignment horizontal="left" vertical="top" wrapText="1"/>
    </xf>
    <xf numFmtId="0" fontId="14" fillId="11" borderId="28" xfId="0" applyFont="1" applyFill="1" applyBorder="1" applyAlignment="1" applyProtection="1">
      <alignment horizontal="left" vertical="top" wrapText="1"/>
    </xf>
    <xf numFmtId="0" fontId="14" fillId="11" borderId="29" xfId="0" applyFont="1" applyFill="1" applyBorder="1" applyAlignment="1" applyProtection="1">
      <alignment horizontal="left" vertical="top" wrapText="1"/>
    </xf>
    <xf numFmtId="0" fontId="14" fillId="17" borderId="27" xfId="0" applyFont="1" applyFill="1" applyBorder="1" applyAlignment="1" applyProtection="1">
      <alignment horizontal="left" vertical="top" wrapText="1"/>
    </xf>
    <xf numFmtId="0" fontId="14" fillId="17" borderId="29" xfId="0" applyFont="1" applyFill="1" applyBorder="1" applyAlignment="1" applyProtection="1">
      <alignment horizontal="left" vertical="top" wrapText="1"/>
    </xf>
    <xf numFmtId="0" fontId="6" fillId="10" borderId="11" xfId="0" applyFont="1" applyFill="1" applyBorder="1" applyAlignment="1" applyProtection="1">
      <alignment horizontal="left" vertical="top" wrapText="1"/>
    </xf>
    <xf numFmtId="0" fontId="34" fillId="12" borderId="38" xfId="0" applyFont="1" applyFill="1" applyBorder="1" applyAlignment="1" applyProtection="1">
      <alignment wrapText="1"/>
    </xf>
    <xf numFmtId="0" fontId="6" fillId="5" borderId="38" xfId="0" applyFont="1" applyFill="1" applyBorder="1" applyAlignment="1" applyProtection="1">
      <alignment wrapText="1"/>
      <protection locked="0"/>
    </xf>
    <xf numFmtId="0" fontId="6" fillId="0" borderId="38" xfId="0" applyFont="1" applyBorder="1" applyAlignment="1" applyProtection="1">
      <alignment wrapText="1"/>
      <protection locked="0"/>
    </xf>
    <xf numFmtId="0" fontId="6" fillId="0" borderId="39" xfId="0" applyFont="1" applyBorder="1" applyAlignment="1" applyProtection="1">
      <alignment wrapText="1"/>
      <protection locked="0"/>
    </xf>
    <xf numFmtId="0" fontId="0" fillId="5" borderId="0" xfId="0" applyFill="1" applyProtection="1">
      <protection locked="0"/>
    </xf>
    <xf numFmtId="0" fontId="0" fillId="16" borderId="0" xfId="0" applyFill="1" applyBorder="1" applyProtection="1"/>
    <xf numFmtId="0" fontId="6" fillId="16" borderId="0" xfId="0" applyFont="1" applyFill="1" applyProtection="1"/>
    <xf numFmtId="0" fontId="0" fillId="16" borderId="0" xfId="0" applyFill="1" applyProtection="1"/>
    <xf numFmtId="0" fontId="2" fillId="15" borderId="0" xfId="0" applyFont="1" applyFill="1" applyBorder="1" applyProtection="1"/>
    <xf numFmtId="0" fontId="0" fillId="15" borderId="0" xfId="0" applyFill="1" applyBorder="1" applyProtection="1"/>
    <xf numFmtId="0" fontId="5" fillId="15" borderId="0" xfId="0" applyFont="1" applyFill="1" applyProtection="1"/>
    <xf numFmtId="0" fontId="6" fillId="15" borderId="0" xfId="0" applyFont="1" applyFill="1" applyProtection="1"/>
    <xf numFmtId="0" fontId="0" fillId="15" borderId="0" xfId="0" applyFill="1" applyProtection="1"/>
    <xf numFmtId="0" fontId="6" fillId="6" borderId="43" xfId="0" applyFont="1" applyFill="1" applyBorder="1" applyAlignment="1" applyProtection="1">
      <alignment horizontal="center" vertical="center"/>
    </xf>
    <xf numFmtId="0" fontId="6" fillId="6" borderId="50" xfId="0" applyFont="1" applyFill="1" applyBorder="1" applyAlignment="1" applyProtection="1">
      <alignment horizontal="center" vertical="center"/>
    </xf>
    <xf numFmtId="0" fontId="6" fillId="4" borderId="45" xfId="0" applyFont="1" applyFill="1" applyBorder="1" applyAlignment="1" applyProtection="1">
      <alignment horizontal="center"/>
    </xf>
    <xf numFmtId="164" fontId="6" fillId="0" borderId="46" xfId="0" applyNumberFormat="1" applyFont="1" applyBorder="1" applyAlignment="1" applyProtection="1">
      <alignment horizontal="right"/>
    </xf>
    <xf numFmtId="0" fontId="6" fillId="4" borderId="52" xfId="0" applyFont="1" applyFill="1" applyBorder="1" applyAlignment="1" applyProtection="1">
      <alignment horizontal="center"/>
    </xf>
    <xf numFmtId="3" fontId="6" fillId="0" borderId="53" xfId="0" applyNumberFormat="1" applyFont="1" applyBorder="1" applyAlignment="1" applyProtection="1">
      <alignment horizontal="right"/>
    </xf>
    <xf numFmtId="0" fontId="6" fillId="14" borderId="43" xfId="0" applyFont="1" applyFill="1" applyBorder="1" applyAlignment="1" applyProtection="1">
      <alignment horizontal="center" vertical="center"/>
    </xf>
    <xf numFmtId="0" fontId="6" fillId="14" borderId="50" xfId="0" applyFont="1" applyFill="1" applyBorder="1" applyAlignment="1" applyProtection="1">
      <alignment horizontal="center" vertical="center"/>
    </xf>
    <xf numFmtId="0" fontId="6" fillId="8" borderId="0" xfId="0" applyFont="1" applyFill="1" applyProtection="1"/>
    <xf numFmtId="164" fontId="5" fillId="8" borderId="0" xfId="0" applyNumberFormat="1" applyFont="1" applyFill="1" applyAlignment="1" applyProtection="1">
      <alignment horizontal="right"/>
    </xf>
    <xf numFmtId="0" fontId="13" fillId="13" borderId="38" xfId="0" applyFont="1" applyFill="1" applyBorder="1" applyAlignment="1" applyProtection="1">
      <alignment horizontal="center" vertical="center" wrapText="1"/>
    </xf>
    <xf numFmtId="3" fontId="44" fillId="0" borderId="39" xfId="0" applyNumberFormat="1" applyFont="1" applyBorder="1" applyAlignment="1" applyProtection="1">
      <alignment horizontal="right" wrapText="1"/>
    </xf>
    <xf numFmtId="0" fontId="0" fillId="8" borderId="0" xfId="0" applyFill="1" applyBorder="1" applyProtection="1"/>
    <xf numFmtId="0" fontId="0" fillId="8" borderId="0" xfId="0" applyFill="1" applyProtection="1">
      <protection locked="0"/>
    </xf>
    <xf numFmtId="0" fontId="0" fillId="18" borderId="0" xfId="0" applyFill="1" applyProtection="1"/>
    <xf numFmtId="0" fontId="20" fillId="15" borderId="0" xfId="0" applyFont="1" applyFill="1" applyProtection="1"/>
    <xf numFmtId="0" fontId="13" fillId="12" borderId="31" xfId="0" applyFont="1" applyFill="1" applyBorder="1" applyAlignment="1" applyProtection="1">
      <alignment horizontal="center" vertical="center" wrapText="1"/>
    </xf>
    <xf numFmtId="0" fontId="13" fillId="12" borderId="32" xfId="0" applyFont="1" applyFill="1" applyBorder="1" applyAlignment="1" applyProtection="1">
      <alignment horizontal="center" vertical="top" wrapText="1"/>
    </xf>
    <xf numFmtId="0" fontId="0" fillId="2" borderId="0" xfId="0" applyFill="1" applyProtection="1">
      <protection locked="0"/>
    </xf>
    <xf numFmtId="164" fontId="44" fillId="0" borderId="54" xfId="0" applyNumberFormat="1" applyFont="1" applyBorder="1" applyAlignment="1" applyProtection="1">
      <alignment horizontal="right" wrapText="1"/>
    </xf>
    <xf numFmtId="0" fontId="13" fillId="13" borderId="17"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0" fillId="5" borderId="0" xfId="0" applyFont="1" applyFill="1" applyBorder="1" applyAlignment="1" applyProtection="1">
      <alignment wrapText="1"/>
      <protection locked="0"/>
    </xf>
    <xf numFmtId="0" fontId="19" fillId="5" borderId="0" xfId="0" applyFont="1" applyFill="1" applyBorder="1" applyAlignment="1" applyProtection="1">
      <alignment horizontal="center" wrapText="1"/>
      <protection locked="0"/>
    </xf>
    <xf numFmtId="0" fontId="0" fillId="15" borderId="0" xfId="0" applyFill="1" applyProtection="1">
      <protection locked="0"/>
    </xf>
    <xf numFmtId="0" fontId="5" fillId="15" borderId="0" xfId="0" applyFont="1" applyFill="1" applyProtection="1">
      <protection locked="0"/>
    </xf>
    <xf numFmtId="164" fontId="6" fillId="5" borderId="46" xfId="0" applyNumberFormat="1" applyFont="1" applyFill="1" applyBorder="1" applyAlignment="1" applyProtection="1">
      <alignment horizontal="right"/>
    </xf>
    <xf numFmtId="3" fontId="6" fillId="5" borderId="53" xfId="0" applyNumberFormat="1" applyFont="1" applyFill="1" applyBorder="1" applyAlignment="1" applyProtection="1">
      <alignment horizontal="right"/>
    </xf>
    <xf numFmtId="0" fontId="36" fillId="10" borderId="0" xfId="0" applyFont="1" applyFill="1" applyBorder="1" applyAlignment="1" applyProtection="1">
      <alignment horizontal="left" wrapText="1"/>
    </xf>
    <xf numFmtId="0" fontId="37" fillId="10" borderId="0" xfId="0" applyFont="1" applyFill="1" applyBorder="1" applyAlignment="1" applyProtection="1">
      <alignment wrapText="1"/>
    </xf>
    <xf numFmtId="0" fontId="0" fillId="0" borderId="0" xfId="0" applyFont="1" applyBorder="1" applyAlignment="1" applyProtection="1">
      <alignment wrapText="1"/>
      <protection locked="0"/>
    </xf>
    <xf numFmtId="0" fontId="0" fillId="5" borderId="0" xfId="0" applyFill="1" applyBorder="1" applyAlignment="1" applyProtection="1">
      <alignment wrapText="1"/>
      <protection locked="0"/>
    </xf>
    <xf numFmtId="0" fontId="51" fillId="5" borderId="0" xfId="0" applyFont="1" applyFill="1" applyAlignment="1">
      <alignment wrapText="1"/>
    </xf>
    <xf numFmtId="0" fontId="0" fillId="5" borderId="0" xfId="0" applyFill="1" applyAlignment="1">
      <alignment wrapText="1"/>
    </xf>
    <xf numFmtId="1" fontId="6" fillId="4" borderId="9" xfId="0" applyNumberFormat="1" applyFont="1" applyFill="1" applyBorder="1" applyAlignment="1" applyProtection="1">
      <alignment horizontal="center" vertical="top" wrapText="1"/>
    </xf>
    <xf numFmtId="1" fontId="6" fillId="4" borderId="6" xfId="0" applyNumberFormat="1" applyFont="1" applyFill="1" applyBorder="1" applyAlignment="1" applyProtection="1">
      <alignment horizontal="center" vertical="top" wrapText="1"/>
    </xf>
    <xf numFmtId="164" fontId="6" fillId="4" borderId="9" xfId="0" applyNumberFormat="1" applyFont="1" applyFill="1" applyBorder="1" applyAlignment="1" applyProtection="1">
      <alignment horizontal="center" vertical="top" wrapText="1"/>
    </xf>
    <xf numFmtId="164" fontId="6" fillId="4" borderId="6" xfId="0" applyNumberFormat="1" applyFont="1" applyFill="1" applyBorder="1" applyAlignment="1" applyProtection="1">
      <alignment horizontal="center" vertical="top" wrapText="1"/>
    </xf>
    <xf numFmtId="0" fontId="57" fillId="3" borderId="9" xfId="0" applyFont="1" applyFill="1" applyBorder="1" applyAlignment="1" applyProtection="1">
      <alignment horizontal="left" vertical="top" wrapText="1"/>
      <protection locked="0"/>
    </xf>
    <xf numFmtId="0" fontId="58" fillId="3" borderId="9" xfId="0" applyFont="1" applyFill="1" applyBorder="1" applyAlignment="1" applyProtection="1">
      <alignment vertical="top" wrapText="1"/>
      <protection locked="0"/>
    </xf>
    <xf numFmtId="0" fontId="57" fillId="3" borderId="9" xfId="0" applyFont="1" applyFill="1" applyBorder="1" applyAlignment="1" applyProtection="1">
      <alignment vertical="top" wrapText="1"/>
      <protection locked="0"/>
    </xf>
    <xf numFmtId="164" fontId="57" fillId="3" borderId="9" xfId="0" applyNumberFormat="1" applyFont="1" applyFill="1" applyBorder="1" applyAlignment="1" applyProtection="1">
      <alignment horizontal="center" vertical="top" wrapText="1"/>
      <protection locked="0"/>
    </xf>
    <xf numFmtId="1" fontId="57" fillId="3" borderId="6" xfId="0" applyNumberFormat="1" applyFont="1" applyFill="1" applyBorder="1" applyAlignment="1" applyProtection="1">
      <alignment horizontal="center" vertical="top" wrapText="1"/>
      <protection locked="0"/>
    </xf>
    <xf numFmtId="0" fontId="57" fillId="3" borderId="6" xfId="0" applyFont="1" applyFill="1" applyBorder="1" applyAlignment="1" applyProtection="1">
      <alignment horizontal="left" vertical="top" wrapText="1"/>
      <protection locked="0"/>
    </xf>
    <xf numFmtId="0" fontId="58" fillId="3" borderId="6" xfId="0" applyFont="1" applyFill="1" applyBorder="1" applyAlignment="1" applyProtection="1">
      <alignment vertical="top" wrapText="1"/>
      <protection locked="0"/>
    </xf>
    <xf numFmtId="0" fontId="57" fillId="3" borderId="6" xfId="0" applyFont="1" applyFill="1" applyBorder="1" applyAlignment="1" applyProtection="1">
      <alignment vertical="top" wrapText="1"/>
      <protection locked="0"/>
    </xf>
    <xf numFmtId="164" fontId="57" fillId="3" borderId="6" xfId="0" applyNumberFormat="1" applyFont="1" applyFill="1" applyBorder="1" applyAlignment="1" applyProtection="1">
      <alignment horizontal="center" vertical="top" wrapText="1"/>
      <protection locked="0"/>
    </xf>
    <xf numFmtId="1" fontId="54" fillId="4" borderId="9" xfId="0" applyNumberFormat="1" applyFont="1" applyFill="1" applyBorder="1" applyAlignment="1" applyProtection="1">
      <alignment horizontal="center" vertical="top" wrapText="1"/>
    </xf>
    <xf numFmtId="1" fontId="54" fillId="4" borderId="6" xfId="0" applyNumberFormat="1" applyFont="1" applyFill="1" applyBorder="1" applyAlignment="1" applyProtection="1">
      <alignment horizontal="center" vertical="top" wrapText="1"/>
    </xf>
    <xf numFmtId="164" fontId="63" fillId="5" borderId="9" xfId="0" applyNumberFormat="1" applyFont="1" applyFill="1" applyBorder="1" applyAlignment="1" applyProtection="1">
      <alignment horizontal="center" vertical="top" wrapText="1"/>
    </xf>
    <xf numFmtId="164" fontId="63" fillId="5" borderId="6" xfId="0" applyNumberFormat="1" applyFont="1" applyFill="1" applyBorder="1" applyAlignment="1" applyProtection="1">
      <alignment horizontal="center" vertical="top" wrapText="1"/>
    </xf>
    <xf numFmtId="6" fontId="29" fillId="0" borderId="55" xfId="0" applyNumberFormat="1" applyFont="1" applyBorder="1" applyAlignment="1" applyProtection="1">
      <alignment horizontal="right"/>
    </xf>
    <xf numFmtId="38" fontId="29" fillId="0" borderId="38" xfId="0" applyNumberFormat="1" applyFont="1" applyBorder="1" applyAlignment="1" applyProtection="1">
      <alignment horizontal="right"/>
    </xf>
    <xf numFmtId="0" fontId="5" fillId="16" borderId="0" xfId="0" applyFont="1" applyFill="1" applyAlignment="1" applyProtection="1">
      <alignment horizontal="right"/>
    </xf>
    <xf numFmtId="6" fontId="6" fillId="5" borderId="44" xfId="0" applyNumberFormat="1" applyFont="1" applyFill="1" applyBorder="1" applyAlignment="1" applyProtection="1">
      <alignment horizontal="right"/>
    </xf>
    <xf numFmtId="38" fontId="6" fillId="5" borderId="51" xfId="0" applyNumberFormat="1" applyFont="1" applyFill="1" applyBorder="1" applyAlignment="1" applyProtection="1">
      <alignment horizontal="right"/>
    </xf>
    <xf numFmtId="6" fontId="6" fillId="0" borderId="44" xfId="0" applyNumberFormat="1" applyFont="1" applyBorder="1" applyAlignment="1" applyProtection="1">
      <alignment horizontal="right"/>
    </xf>
    <xf numFmtId="38" fontId="6" fillId="0" borderId="51" xfId="0" applyNumberFormat="1" applyFont="1" applyBorder="1" applyAlignment="1" applyProtection="1">
      <alignment horizontal="right"/>
    </xf>
    <xf numFmtId="0" fontId="56" fillId="9" borderId="10" xfId="0" applyFont="1" applyFill="1" applyBorder="1" applyAlignment="1">
      <alignment wrapText="1"/>
    </xf>
    <xf numFmtId="0" fontId="55" fillId="9" borderId="10" xfId="0" applyFont="1" applyFill="1" applyBorder="1" applyAlignment="1">
      <alignment wrapText="1"/>
    </xf>
    <xf numFmtId="0" fontId="55" fillId="9" borderId="0" xfId="0" applyFont="1" applyFill="1" applyBorder="1" applyAlignment="1" applyProtection="1">
      <alignment wrapText="1"/>
    </xf>
    <xf numFmtId="0" fontId="55" fillId="9" borderId="0" xfId="0" applyFont="1" applyFill="1" applyBorder="1" applyAlignment="1" applyProtection="1">
      <alignment horizontal="left"/>
    </xf>
    <xf numFmtId="0" fontId="55" fillId="9" borderId="0" xfId="0" applyFont="1" applyFill="1" applyBorder="1" applyAlignment="1" applyProtection="1">
      <alignment horizontal="center"/>
    </xf>
    <xf numFmtId="0" fontId="55" fillId="9" borderId="0" xfId="0" applyFont="1" applyFill="1" applyBorder="1" applyAlignment="1" applyProtection="1"/>
    <xf numFmtId="0" fontId="55" fillId="9" borderId="10" xfId="0" applyFont="1" applyFill="1" applyBorder="1" applyAlignment="1" applyProtection="1">
      <alignment wrapText="1"/>
    </xf>
    <xf numFmtId="0" fontId="56" fillId="9" borderId="10" xfId="0" applyFont="1" applyFill="1" applyBorder="1" applyAlignment="1" applyProtection="1">
      <alignment wrapText="1"/>
    </xf>
    <xf numFmtId="0" fontId="56" fillId="9" borderId="10" xfId="0" applyFont="1" applyFill="1" applyBorder="1" applyAlignment="1">
      <alignment horizontal="center" vertical="center" wrapText="1"/>
    </xf>
    <xf numFmtId="0" fontId="55" fillId="9" borderId="10" xfId="0" applyFont="1" applyFill="1" applyBorder="1"/>
    <xf numFmtId="0" fontId="55" fillId="9" borderId="10" xfId="0" applyFont="1" applyFill="1" applyBorder="1" applyAlignment="1" applyProtection="1">
      <alignment vertical="top" wrapText="1"/>
    </xf>
    <xf numFmtId="165" fontId="56" fillId="9" borderId="10" xfId="0" applyNumberFormat="1" applyFont="1" applyFill="1" applyBorder="1" applyAlignment="1">
      <alignment horizontal="center" vertical="center" wrapText="1"/>
    </xf>
    <xf numFmtId="0" fontId="55" fillId="9" borderId="10" xfId="0" applyFont="1" applyFill="1" applyBorder="1" applyAlignment="1" applyProtection="1">
      <alignment horizontal="center"/>
    </xf>
    <xf numFmtId="0" fontId="56" fillId="9" borderId="10" xfId="0" applyFont="1" applyFill="1" applyBorder="1" applyAlignment="1" applyProtection="1">
      <alignment horizontal="center" wrapText="1"/>
    </xf>
    <xf numFmtId="165" fontId="55" fillId="9" borderId="10" xfId="1" applyNumberFormat="1" applyFont="1" applyFill="1" applyBorder="1" applyAlignment="1">
      <alignment wrapText="1"/>
    </xf>
    <xf numFmtId="0" fontId="55" fillId="9" borderId="10" xfId="0" applyFont="1" applyFill="1" applyBorder="1" applyAlignment="1" applyProtection="1">
      <alignment horizontal="center" wrapText="1"/>
    </xf>
    <xf numFmtId="164" fontId="64" fillId="9" borderId="10" xfId="0" applyNumberFormat="1" applyFont="1" applyFill="1" applyBorder="1" applyAlignment="1" applyProtection="1">
      <alignment horizontal="center" vertical="top" wrapText="1"/>
    </xf>
    <xf numFmtId="164" fontId="55" fillId="9" borderId="10" xfId="0" applyNumberFormat="1" applyFont="1" applyFill="1" applyBorder="1" applyAlignment="1" applyProtection="1">
      <alignment horizontal="center" vertical="top" wrapText="1"/>
    </xf>
    <xf numFmtId="0" fontId="64" fillId="9" borderId="10" xfId="0" applyFont="1" applyFill="1" applyBorder="1" applyAlignment="1" applyProtection="1">
      <alignment horizontal="center" vertical="top" wrapText="1"/>
    </xf>
    <xf numFmtId="0" fontId="55" fillId="9" borderId="10" xfId="0" applyFont="1" applyFill="1" applyBorder="1" applyAlignment="1" applyProtection="1">
      <alignment horizontal="center" vertical="top" wrapText="1"/>
    </xf>
    <xf numFmtId="0" fontId="56" fillId="9" borderId="10" xfId="0" applyFont="1" applyFill="1" applyBorder="1" applyAlignment="1" applyProtection="1">
      <alignment vertical="top" wrapText="1"/>
    </xf>
    <xf numFmtId="164" fontId="56" fillId="9" borderId="10" xfId="0" applyNumberFormat="1" applyFont="1" applyFill="1" applyBorder="1" applyAlignment="1" applyProtection="1">
      <alignment horizontal="center" vertical="top" wrapText="1"/>
    </xf>
    <xf numFmtId="0" fontId="56" fillId="9" borderId="10" xfId="0" applyFont="1" applyFill="1" applyBorder="1" applyAlignment="1" applyProtection="1">
      <alignment horizontal="center" vertical="top" wrapText="1"/>
    </xf>
    <xf numFmtId="0" fontId="55" fillId="9" borderId="10" xfId="0" applyFont="1" applyFill="1" applyBorder="1" applyAlignment="1">
      <alignment vertical="center" wrapText="1"/>
    </xf>
    <xf numFmtId="3" fontId="64" fillId="9" borderId="10" xfId="0" applyNumberFormat="1" applyFont="1" applyFill="1" applyBorder="1" applyAlignment="1" applyProtection="1">
      <alignment horizontal="center" vertical="top" wrapText="1"/>
    </xf>
    <xf numFmtId="3" fontId="56" fillId="9" borderId="10" xfId="0" applyNumberFormat="1" applyFont="1" applyFill="1" applyBorder="1" applyAlignment="1" applyProtection="1">
      <alignment horizontal="center" vertical="top" wrapText="1"/>
    </xf>
    <xf numFmtId="0" fontId="56" fillId="9" borderId="56" xfId="0" applyFont="1" applyFill="1" applyBorder="1" applyAlignment="1">
      <alignment wrapText="1"/>
    </xf>
    <xf numFmtId="0" fontId="55" fillId="9" borderId="56" xfId="0" applyFont="1" applyFill="1" applyBorder="1" applyAlignment="1">
      <alignment wrapText="1"/>
    </xf>
    <xf numFmtId="0" fontId="55" fillId="9" borderId="57" xfId="0" applyFont="1" applyFill="1" applyBorder="1" applyAlignment="1">
      <alignment wrapText="1"/>
    </xf>
    <xf numFmtId="0" fontId="56" fillId="9" borderId="56" xfId="0" applyFont="1" applyFill="1" applyBorder="1" applyAlignment="1" applyProtection="1">
      <alignment wrapText="1"/>
    </xf>
    <xf numFmtId="0" fontId="55" fillId="9" borderId="56" xfId="0" applyFont="1" applyFill="1" applyBorder="1" applyAlignment="1">
      <alignment vertical="center" wrapText="1"/>
    </xf>
    <xf numFmtId="42" fontId="55" fillId="9" borderId="10" xfId="1" applyNumberFormat="1" applyFont="1" applyFill="1" applyBorder="1" applyAlignment="1">
      <alignment wrapText="1"/>
    </xf>
    <xf numFmtId="0" fontId="65" fillId="9" borderId="0" xfId="0" applyFont="1" applyFill="1" applyBorder="1" applyProtection="1"/>
    <xf numFmtId="0" fontId="66" fillId="9" borderId="0" xfId="0" applyFont="1" applyFill="1" applyBorder="1" applyAlignment="1" applyProtection="1">
      <alignment horizontal="center"/>
    </xf>
    <xf numFmtId="0" fontId="66" fillId="9" borderId="0" xfId="0" applyFont="1" applyFill="1" applyBorder="1" applyProtection="1"/>
    <xf numFmtId="0" fontId="67" fillId="9" borderId="0" xfId="0" applyFont="1" applyFill="1" applyAlignment="1">
      <alignment wrapText="1"/>
    </xf>
    <xf numFmtId="0" fontId="65" fillId="9" borderId="0" xfId="0" applyFont="1" applyFill="1"/>
    <xf numFmtId="0" fontId="64" fillId="9" borderId="0" xfId="0" applyFont="1" applyFill="1"/>
    <xf numFmtId="0" fontId="66" fillId="9" borderId="0" xfId="0" applyFont="1" applyFill="1" applyBorder="1" applyAlignment="1" applyProtection="1">
      <alignment wrapText="1"/>
    </xf>
    <xf numFmtId="0" fontId="69" fillId="9" borderId="0" xfId="0" applyFont="1" applyFill="1" applyBorder="1" applyAlignment="1" applyProtection="1">
      <alignment horizontal="left"/>
    </xf>
    <xf numFmtId="0" fontId="70" fillId="9" borderId="0" xfId="0" applyFont="1" applyFill="1" applyBorder="1" applyAlignment="1" applyProtection="1">
      <alignment horizontal="center"/>
    </xf>
    <xf numFmtId="0" fontId="66" fillId="9" borderId="0" xfId="0" applyFont="1" applyFill="1" applyBorder="1" applyAlignment="1" applyProtection="1"/>
    <xf numFmtId="0" fontId="62" fillId="9" borderId="0" xfId="0" applyFont="1" applyFill="1" applyAlignment="1">
      <alignment wrapText="1"/>
    </xf>
    <xf numFmtId="0" fontId="71" fillId="9" borderId="0" xfId="0" applyFont="1" applyFill="1" applyAlignment="1">
      <alignment wrapText="1"/>
    </xf>
    <xf numFmtId="0" fontId="72" fillId="9" borderId="0" xfId="0" applyFont="1" applyFill="1"/>
    <xf numFmtId="0" fontId="55" fillId="9" borderId="0" xfId="0" applyFont="1" applyFill="1" applyBorder="1" applyProtection="1"/>
    <xf numFmtId="0" fontId="55" fillId="9" borderId="0" xfId="0" applyFont="1" applyFill="1"/>
    <xf numFmtId="0" fontId="56" fillId="9" borderId="0" xfId="0" applyFont="1" applyFill="1"/>
    <xf numFmtId="0" fontId="56" fillId="9" borderId="0" xfId="0" applyFont="1" applyFill="1" applyBorder="1" applyProtection="1"/>
    <xf numFmtId="0" fontId="56" fillId="9" borderId="58" xfId="0" applyFont="1" applyFill="1" applyBorder="1" applyProtection="1"/>
    <xf numFmtId="0" fontId="55" fillId="9" borderId="0" xfId="0" applyFont="1" applyFill="1" applyBorder="1" applyAlignment="1" applyProtection="1">
      <alignment vertical="top"/>
    </xf>
    <xf numFmtId="0" fontId="56" fillId="9" borderId="0" xfId="0" applyFont="1" applyFill="1" applyBorder="1" applyAlignment="1" applyProtection="1">
      <alignment vertical="top"/>
    </xf>
    <xf numFmtId="0" fontId="56" fillId="9" borderId="0" xfId="0" applyFont="1" applyFill="1" applyBorder="1" applyAlignment="1" applyProtection="1">
      <alignment vertical="top" wrapText="1"/>
    </xf>
    <xf numFmtId="164" fontId="56" fillId="9" borderId="0" xfId="0" applyNumberFormat="1" applyFont="1" applyFill="1" applyBorder="1" applyAlignment="1" applyProtection="1">
      <alignment horizontal="center" vertical="top" wrapText="1"/>
    </xf>
    <xf numFmtId="0" fontId="56" fillId="9" borderId="0" xfId="0" applyFont="1" applyFill="1" applyBorder="1" applyAlignment="1" applyProtection="1">
      <alignment horizontal="center" vertical="top" wrapText="1"/>
    </xf>
    <xf numFmtId="0" fontId="55" fillId="9" borderId="0" xfId="0" applyFont="1" applyFill="1" applyBorder="1" applyAlignment="1" applyProtection="1">
      <alignment vertical="top" wrapText="1"/>
    </xf>
    <xf numFmtId="0" fontId="55" fillId="9" borderId="0" xfId="0" applyFont="1" applyFill="1" applyAlignment="1">
      <alignment vertical="center" wrapText="1"/>
    </xf>
    <xf numFmtId="0" fontId="55" fillId="9" borderId="0" xfId="0" applyFont="1" applyFill="1" applyAlignment="1">
      <alignment wrapText="1"/>
    </xf>
    <xf numFmtId="0" fontId="73" fillId="9" borderId="0" xfId="0" applyFont="1" applyFill="1" applyAlignment="1">
      <alignment wrapText="1"/>
    </xf>
    <xf numFmtId="0" fontId="0" fillId="0" borderId="0" xfId="0" applyBorder="1" applyAlignment="1" applyProtection="1">
      <alignment vertical="top" wrapText="1"/>
      <protection locked="0"/>
    </xf>
    <xf numFmtId="0" fontId="74" fillId="3" borderId="6" xfId="0" applyFont="1" applyFill="1" applyBorder="1" applyAlignment="1" applyProtection="1">
      <alignment horizontal="left" vertical="top" wrapText="1"/>
      <protection locked="0"/>
    </xf>
    <xf numFmtId="0" fontId="75" fillId="3" borderId="6" xfId="0" applyFont="1" applyFill="1" applyBorder="1" applyAlignment="1" applyProtection="1">
      <alignment vertical="top" wrapText="1"/>
      <protection locked="0"/>
    </xf>
    <xf numFmtId="0" fontId="74" fillId="3" borderId="6" xfId="0" applyFont="1" applyFill="1" applyBorder="1" applyAlignment="1" applyProtection="1">
      <alignment vertical="top" wrapText="1"/>
      <protection locked="0"/>
    </xf>
    <xf numFmtId="164" fontId="76" fillId="3" borderId="6" xfId="0" applyNumberFormat="1" applyFont="1" applyFill="1" applyBorder="1" applyAlignment="1" applyProtection="1">
      <alignment horizontal="center" vertical="top" wrapText="1"/>
      <protection locked="0"/>
    </xf>
    <xf numFmtId="1" fontId="76" fillId="3" borderId="6" xfId="0" applyNumberFormat="1" applyFont="1" applyFill="1" applyBorder="1" applyAlignment="1" applyProtection="1">
      <alignment horizontal="center" vertical="top" wrapText="1"/>
      <protection locked="0"/>
    </xf>
    <xf numFmtId="1" fontId="77" fillId="4" borderId="6" xfId="0" applyNumberFormat="1" applyFont="1" applyFill="1" applyBorder="1" applyAlignment="1" applyProtection="1">
      <alignment horizontal="center" vertical="top" wrapText="1"/>
    </xf>
    <xf numFmtId="164" fontId="76" fillId="3" borderId="7" xfId="0" applyNumberFormat="1" applyFont="1" applyFill="1" applyBorder="1" applyAlignment="1" applyProtection="1">
      <alignment horizontal="center" vertical="top" wrapText="1"/>
      <protection locked="0"/>
    </xf>
    <xf numFmtId="164" fontId="78" fillId="5" borderId="6" xfId="0" applyNumberFormat="1" applyFont="1" applyFill="1" applyBorder="1" applyAlignment="1" applyProtection="1">
      <alignment horizontal="center" vertical="top" wrapText="1"/>
    </xf>
    <xf numFmtId="0" fontId="76" fillId="3" borderId="6" xfId="0" applyFont="1" applyFill="1" applyBorder="1" applyAlignment="1" applyProtection="1">
      <alignment vertical="top" wrapText="1"/>
      <protection locked="0"/>
    </xf>
    <xf numFmtId="0" fontId="12" fillId="5" borderId="0" xfId="0" applyFont="1" applyFill="1" applyBorder="1" applyAlignment="1">
      <alignment wrapText="1"/>
    </xf>
    <xf numFmtId="0" fontId="6" fillId="5" borderId="0" xfId="0" applyFont="1" applyFill="1" applyBorder="1" applyAlignment="1">
      <alignment wrapText="1"/>
    </xf>
    <xf numFmtId="0" fontId="9" fillId="5" borderId="0" xfId="0" applyFont="1" applyFill="1" applyBorder="1" applyAlignment="1">
      <alignment wrapText="1"/>
    </xf>
    <xf numFmtId="0" fontId="29" fillId="0" borderId="1" xfId="0" applyFont="1" applyBorder="1" applyAlignment="1">
      <alignment wrapText="1"/>
    </xf>
    <xf numFmtId="0" fontId="30" fillId="0" borderId="1" xfId="0" applyFont="1" applyBorder="1" applyAlignment="1">
      <alignment wrapText="1"/>
    </xf>
    <xf numFmtId="0" fontId="8" fillId="5" borderId="0" xfId="0" applyFont="1" applyFill="1" applyAlignment="1">
      <alignment wrapText="1"/>
    </xf>
    <xf numFmtId="0" fontId="6" fillId="5" borderId="0" xfId="0" applyFont="1" applyFill="1" applyAlignment="1">
      <alignment wrapText="1"/>
    </xf>
    <xf numFmtId="0" fontId="6" fillId="5" borderId="0" xfId="0" applyFont="1" applyFill="1" applyBorder="1" applyAlignment="1">
      <alignment horizontal="left" vertical="center" wrapText="1"/>
    </xf>
    <xf numFmtId="0" fontId="12" fillId="8" borderId="0" xfId="0" applyFont="1" applyFill="1" applyBorder="1" applyAlignment="1">
      <alignment wrapText="1"/>
    </xf>
    <xf numFmtId="0" fontId="6" fillId="8" borderId="0" xfId="0" applyFont="1" applyFill="1" applyBorder="1" applyAlignment="1">
      <alignment wrapText="1"/>
    </xf>
    <xf numFmtId="0" fontId="21" fillId="5" borderId="0" xfId="0" applyFont="1" applyFill="1" applyBorder="1" applyAlignment="1">
      <alignment wrapText="1"/>
    </xf>
    <xf numFmtId="0" fontId="23" fillId="5"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6" fillId="3" borderId="12" xfId="0" applyFont="1" applyFill="1" applyBorder="1" applyAlignment="1" applyProtection="1">
      <alignment vertical="top" wrapText="1"/>
      <protection locked="0"/>
    </xf>
    <xf numFmtId="0" fontId="6" fillId="3" borderId="13"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4" xfId="0" applyBorder="1" applyAlignment="1" applyProtection="1">
      <alignment wrapText="1"/>
      <protection locked="0"/>
    </xf>
    <xf numFmtId="0" fontId="6" fillId="3" borderId="33" xfId="0" applyFont="1" applyFill="1" applyBorder="1" applyAlignment="1" applyProtection="1">
      <alignment vertical="top" wrapText="1"/>
      <protection locked="0"/>
    </xf>
    <xf numFmtId="0" fontId="6" fillId="3" borderId="65" xfId="0" applyFont="1" applyFill="1" applyBorder="1" applyAlignment="1" applyProtection="1">
      <alignment vertical="top" wrapText="1"/>
      <protection locked="0"/>
    </xf>
    <xf numFmtId="0" fontId="0" fillId="0" borderId="66" xfId="0" applyBorder="1" applyAlignment="1">
      <alignment vertical="top" wrapText="1"/>
    </xf>
    <xf numFmtId="0" fontId="0" fillId="0" borderId="67" xfId="0" applyBorder="1" applyAlignment="1">
      <alignment vertical="top" wrapText="1"/>
    </xf>
    <xf numFmtId="0" fontId="33" fillId="12" borderId="34" xfId="0" applyFont="1" applyFill="1" applyBorder="1" applyAlignment="1" applyProtection="1">
      <alignment wrapText="1"/>
    </xf>
    <xf numFmtId="0" fontId="34" fillId="12" borderId="36" xfId="0" applyFont="1" applyFill="1" applyBorder="1" applyAlignment="1" applyProtection="1">
      <alignment wrapText="1"/>
    </xf>
    <xf numFmtId="0" fontId="34" fillId="12" borderId="35" xfId="0" applyFont="1" applyFill="1" applyBorder="1" applyAlignment="1" applyProtection="1">
      <alignment wrapText="1"/>
    </xf>
    <xf numFmtId="0" fontId="38" fillId="5" borderId="0" xfId="0" applyFont="1" applyFill="1" applyBorder="1" applyAlignment="1" applyProtection="1">
      <alignment wrapText="1"/>
      <protection locked="0"/>
    </xf>
    <xf numFmtId="0" fontId="53" fillId="0" borderId="0" xfId="0" applyFont="1" applyBorder="1" applyAlignment="1" applyProtection="1">
      <alignment wrapText="1"/>
      <protection locked="0"/>
    </xf>
    <xf numFmtId="0" fontId="27" fillId="12" borderId="0" xfId="0" applyFont="1" applyFill="1" applyBorder="1" applyAlignment="1" applyProtection="1">
      <alignment wrapText="1"/>
    </xf>
    <xf numFmtId="0" fontId="0" fillId="0" borderId="0" xfId="0" applyBorder="1" applyAlignment="1" applyProtection="1">
      <alignment wrapText="1"/>
    </xf>
    <xf numFmtId="14" fontId="7" fillId="3" borderId="0" xfId="0" applyNumberFormat="1" applyFont="1" applyFill="1" applyBorder="1" applyAlignment="1" applyProtection="1">
      <alignment horizontal="center" vertical="center" wrapText="1"/>
      <protection locked="0"/>
    </xf>
    <xf numFmtId="0" fontId="42" fillId="3" borderId="0" xfId="0" applyFont="1" applyFill="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36" fillId="10" borderId="0" xfId="0" applyFont="1" applyFill="1" applyBorder="1" applyAlignment="1" applyProtection="1">
      <alignment horizontal="left" wrapText="1"/>
    </xf>
    <xf numFmtId="0" fontId="37" fillId="10" borderId="0" xfId="0" applyFont="1" applyFill="1" applyBorder="1" applyAlignment="1" applyProtection="1">
      <alignment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8" fillId="10" borderId="26" xfId="0" applyFont="1" applyFill="1" applyBorder="1" applyAlignment="1" applyProtection="1">
      <alignment horizontal="left" vertical="center" wrapText="1"/>
    </xf>
    <xf numFmtId="0" fontId="13" fillId="11" borderId="24" xfId="0" applyFont="1" applyFill="1" applyBorder="1" applyAlignment="1" applyProtection="1">
      <alignment horizontal="center" vertical="center" wrapText="1"/>
    </xf>
    <xf numFmtId="0" fontId="13" fillId="11" borderId="25" xfId="0" applyFont="1" applyFill="1" applyBorder="1" applyAlignment="1" applyProtection="1">
      <alignment horizontal="center" vertical="center" wrapText="1"/>
    </xf>
    <xf numFmtId="0" fontId="13" fillId="11" borderId="26" xfId="0" applyFont="1" applyFill="1" applyBorder="1" applyAlignment="1" applyProtection="1">
      <alignment horizontal="center" vertical="center" wrapText="1"/>
    </xf>
    <xf numFmtId="0" fontId="13" fillId="17" borderId="24" xfId="0" applyFont="1" applyFill="1" applyBorder="1" applyAlignment="1" applyProtection="1">
      <alignment horizontal="center" vertical="center" wrapText="1"/>
    </xf>
    <xf numFmtId="0" fontId="13" fillId="17" borderId="26" xfId="0" applyFont="1" applyFill="1" applyBorder="1" applyAlignment="1" applyProtection="1">
      <alignment horizontal="center" vertical="center" wrapText="1"/>
    </xf>
    <xf numFmtId="0" fontId="8" fillId="10" borderId="30" xfId="0" applyFont="1" applyFill="1" applyBorder="1" applyAlignment="1" applyProtection="1">
      <alignment horizontal="center" vertical="center" wrapText="1"/>
    </xf>
    <xf numFmtId="0" fontId="8" fillId="10" borderId="11" xfId="0" applyFont="1" applyFill="1" applyBorder="1" applyAlignment="1" applyProtection="1">
      <alignment horizontal="center" vertical="center" wrapText="1"/>
    </xf>
    <xf numFmtId="0" fontId="38" fillId="12" borderId="38" xfId="0" applyFont="1" applyFill="1" applyBorder="1" applyAlignment="1" applyProtection="1">
      <alignment wrapText="1"/>
    </xf>
    <xf numFmtId="0" fontId="13" fillId="12" borderId="18" xfId="0" applyFont="1" applyFill="1" applyBorder="1" applyAlignment="1" applyProtection="1">
      <alignment horizontal="left" wrapText="1"/>
    </xf>
    <xf numFmtId="0" fontId="1" fillId="12" borderId="19" xfId="0" applyFont="1" applyFill="1" applyBorder="1" applyAlignment="1" applyProtection="1">
      <alignment wrapText="1"/>
    </xf>
    <xf numFmtId="0" fontId="1" fillId="12" borderId="20" xfId="0" applyFont="1" applyFill="1" applyBorder="1" applyAlignment="1" applyProtection="1">
      <alignment wrapText="1"/>
    </xf>
    <xf numFmtId="164" fontId="46" fillId="9" borderId="18" xfId="0" applyNumberFormat="1" applyFont="1" applyFill="1" applyBorder="1" applyAlignment="1" applyProtection="1">
      <alignment horizontal="center" wrapText="1"/>
    </xf>
    <xf numFmtId="164" fontId="46" fillId="9" borderId="20" xfId="0" applyNumberFormat="1" applyFont="1" applyFill="1" applyBorder="1" applyAlignment="1" applyProtection="1">
      <alignment horizontal="center" wrapText="1"/>
    </xf>
    <xf numFmtId="0" fontId="8" fillId="14" borderId="18" xfId="0" applyFont="1" applyFill="1" applyBorder="1" applyAlignment="1" applyProtection="1">
      <alignment horizontal="left" wrapText="1"/>
    </xf>
    <xf numFmtId="0" fontId="8" fillId="14" borderId="19" xfId="0" applyFont="1" applyFill="1" applyBorder="1" applyAlignment="1" applyProtection="1">
      <alignment horizontal="left" wrapText="1"/>
    </xf>
    <xf numFmtId="0" fontId="8" fillId="14" borderId="20" xfId="0" applyFont="1" applyFill="1" applyBorder="1" applyAlignment="1" applyProtection="1">
      <alignment horizontal="left" wrapText="1"/>
    </xf>
    <xf numFmtId="164" fontId="48" fillId="3" borderId="18" xfId="0" applyNumberFormat="1" applyFont="1" applyFill="1" applyBorder="1" applyAlignment="1" applyProtection="1">
      <alignment horizontal="center" wrapText="1"/>
      <protection locked="0"/>
    </xf>
    <xf numFmtId="164" fontId="48" fillId="3" borderId="20" xfId="0" applyNumberFormat="1" applyFont="1" applyFill="1" applyBorder="1" applyAlignment="1" applyProtection="1">
      <alignment horizontal="center" wrapText="1"/>
      <protection locked="0"/>
    </xf>
    <xf numFmtId="0" fontId="13" fillId="12" borderId="21" xfId="0" applyFont="1" applyFill="1" applyBorder="1" applyAlignment="1" applyProtection="1">
      <alignment horizontal="left" wrapText="1"/>
    </xf>
    <xf numFmtId="0" fontId="1" fillId="12" borderId="16" xfId="0" applyFont="1" applyFill="1" applyBorder="1" applyAlignment="1" applyProtection="1">
      <alignment wrapText="1"/>
    </xf>
    <xf numFmtId="0" fontId="50" fillId="5" borderId="0" xfId="0" applyFont="1" applyFill="1" applyBorder="1" applyAlignment="1" applyProtection="1">
      <alignment horizontal="left" wrapText="1"/>
    </xf>
    <xf numFmtId="0" fontId="0" fillId="5" borderId="0" xfId="0" applyFill="1" applyAlignment="1" applyProtection="1">
      <alignment wrapText="1"/>
    </xf>
    <xf numFmtId="0" fontId="39" fillId="5" borderId="0" xfId="0" applyFont="1" applyFill="1" applyBorder="1" applyAlignment="1" applyProtection="1">
      <alignment wrapText="1"/>
    </xf>
    <xf numFmtId="0" fontId="40" fillId="5" borderId="0" xfId="0" applyFont="1" applyFill="1" applyAlignment="1" applyProtection="1">
      <alignment wrapText="1"/>
    </xf>
    <xf numFmtId="0" fontId="31" fillId="5" borderId="0" xfId="0" applyFont="1" applyFill="1" applyBorder="1" applyAlignment="1" applyProtection="1">
      <alignment horizontal="left" wrapText="1"/>
      <protection locked="0"/>
    </xf>
    <xf numFmtId="0" fontId="32" fillId="0" borderId="0" xfId="0" applyFont="1" applyAlignment="1" applyProtection="1">
      <alignment horizontal="left" wrapText="1"/>
      <protection locked="0"/>
    </xf>
    <xf numFmtId="0" fontId="17" fillId="0" borderId="18" xfId="0" applyFont="1" applyBorder="1" applyAlignment="1" applyProtection="1">
      <alignment horizontal="center" wrapText="1"/>
    </xf>
    <xf numFmtId="0" fontId="17" fillId="0" borderId="19" xfId="0" applyFont="1" applyBorder="1" applyAlignment="1" applyProtection="1">
      <alignment horizontal="center" wrapText="1"/>
    </xf>
    <xf numFmtId="0" fontId="17" fillId="0" borderId="20" xfId="0" applyFont="1" applyBorder="1" applyAlignment="1" applyProtection="1">
      <alignment horizontal="center" wrapText="1"/>
    </xf>
    <xf numFmtId="0" fontId="17" fillId="3" borderId="18" xfId="0" applyFont="1" applyFill="1" applyBorder="1" applyAlignment="1" applyProtection="1">
      <alignment horizontal="left" wrapText="1"/>
      <protection locked="0"/>
    </xf>
    <xf numFmtId="0" fontId="17" fillId="3" borderId="19" xfId="0" applyFont="1" applyFill="1" applyBorder="1" applyAlignment="1" applyProtection="1">
      <alignment horizontal="left" wrapText="1"/>
      <protection locked="0"/>
    </xf>
    <xf numFmtId="0" fontId="18" fillId="3" borderId="19" xfId="0" applyFont="1" applyFill="1" applyBorder="1" applyAlignment="1" applyProtection="1">
      <alignment wrapText="1"/>
      <protection locked="0"/>
    </xf>
    <xf numFmtId="0" fontId="18" fillId="3" borderId="20" xfId="0" applyFont="1" applyFill="1" applyBorder="1" applyAlignment="1" applyProtection="1">
      <alignment wrapText="1"/>
      <protection locked="0"/>
    </xf>
    <xf numFmtId="0" fontId="6" fillId="4" borderId="22" xfId="0" applyFont="1" applyFill="1" applyBorder="1" applyAlignment="1" applyProtection="1">
      <alignment horizontal="left" wrapText="1"/>
    </xf>
    <xf numFmtId="0" fontId="0" fillId="4" borderId="23" xfId="0" applyFont="1" applyFill="1" applyBorder="1" applyAlignment="1" applyProtection="1">
      <alignment horizontal="left" wrapText="1"/>
    </xf>
    <xf numFmtId="14" fontId="6" fillId="3" borderId="22" xfId="0" applyNumberFormat="1" applyFont="1" applyFill="1" applyBorder="1" applyAlignment="1" applyProtection="1">
      <alignment horizontal="center" wrapText="1"/>
      <protection locked="0"/>
    </xf>
    <xf numFmtId="0" fontId="0" fillId="3" borderId="23" xfId="0" applyFill="1" applyBorder="1" applyAlignment="1" applyProtection="1">
      <alignment horizontal="center" wrapText="1"/>
      <protection locked="0"/>
    </xf>
    <xf numFmtId="0" fontId="27" fillId="12" borderId="18" xfId="0" applyFont="1" applyFill="1" applyBorder="1" applyAlignment="1" applyProtection="1">
      <alignment wrapText="1"/>
    </xf>
    <xf numFmtId="0" fontId="0" fillId="0" borderId="19" xfId="0" applyBorder="1" applyAlignment="1" applyProtection="1">
      <alignment wrapText="1"/>
    </xf>
    <xf numFmtId="0" fontId="8" fillId="14" borderId="19" xfId="0" applyFont="1" applyFill="1" applyBorder="1" applyAlignment="1" applyProtection="1">
      <alignment wrapText="1"/>
    </xf>
    <xf numFmtId="0" fontId="8" fillId="14" borderId="20" xfId="0" applyFont="1" applyFill="1" applyBorder="1" applyAlignment="1" applyProtection="1">
      <alignment wrapText="1"/>
    </xf>
    <xf numFmtId="164" fontId="46" fillId="7" borderId="18" xfId="0" applyNumberFormat="1" applyFont="1" applyFill="1" applyBorder="1" applyAlignment="1" applyProtection="1">
      <alignment horizontal="center" wrapText="1"/>
    </xf>
    <xf numFmtId="164" fontId="47" fillId="7" borderId="20" xfId="0" applyNumberFormat="1" applyFont="1" applyFill="1" applyBorder="1" applyAlignment="1" applyProtection="1">
      <alignment horizontal="center" wrapText="1"/>
    </xf>
    <xf numFmtId="164" fontId="60" fillId="7" borderId="18" xfId="0" applyNumberFormat="1" applyFont="1" applyFill="1" applyBorder="1" applyAlignment="1" applyProtection="1">
      <alignment horizontal="center" wrapText="1"/>
    </xf>
    <xf numFmtId="164" fontId="60" fillId="7" borderId="20" xfId="0" applyNumberFormat="1" applyFont="1" applyFill="1" applyBorder="1" applyAlignment="1" applyProtection="1">
      <alignment horizontal="center" wrapText="1"/>
    </xf>
    <xf numFmtId="164" fontId="61" fillId="7" borderId="20" xfId="0" applyNumberFormat="1" applyFont="1" applyFill="1" applyBorder="1" applyAlignment="1" applyProtection="1">
      <alignment horizontal="center" wrapText="1"/>
    </xf>
    <xf numFmtId="164" fontId="59" fillId="3" borderId="18" xfId="0" applyNumberFormat="1" applyFont="1" applyFill="1" applyBorder="1" applyAlignment="1" applyProtection="1">
      <alignment horizontal="center" wrapText="1"/>
      <protection locked="0"/>
    </xf>
    <xf numFmtId="164" fontId="59" fillId="3" borderId="20" xfId="0" applyNumberFormat="1" applyFont="1" applyFill="1" applyBorder="1" applyAlignment="1" applyProtection="1">
      <alignment horizontal="center" wrapText="1"/>
      <protection locked="0"/>
    </xf>
    <xf numFmtId="0" fontId="43" fillId="5" borderId="3" xfId="0" applyFont="1" applyFill="1" applyBorder="1" applyAlignment="1" applyProtection="1">
      <alignment horizontal="center" vertical="center"/>
    </xf>
    <xf numFmtId="0" fontId="43" fillId="5" borderId="5" xfId="0" applyFont="1" applyFill="1" applyBorder="1" applyAlignment="1" applyProtection="1">
      <alignment horizontal="center" vertical="center"/>
    </xf>
    <xf numFmtId="0" fontId="43" fillId="5" borderId="4" xfId="0" applyFont="1" applyFill="1" applyBorder="1" applyAlignment="1" applyProtection="1">
      <alignment horizontal="center" vertical="center"/>
    </xf>
    <xf numFmtId="0" fontId="16" fillId="5" borderId="0" xfId="0" applyFont="1" applyFill="1" applyBorder="1" applyAlignment="1" applyProtection="1">
      <alignment horizontal="left" vertical="center" wrapText="1" readingOrder="1"/>
    </xf>
    <xf numFmtId="0" fontId="13" fillId="12" borderId="40" xfId="0" applyFont="1" applyFill="1" applyBorder="1" applyAlignment="1" applyProtection="1">
      <alignment horizontal="center" vertical="center" wrapText="1"/>
    </xf>
    <xf numFmtId="0" fontId="14" fillId="12" borderId="47" xfId="0" applyFont="1" applyFill="1" applyBorder="1" applyAlignment="1" applyProtection="1">
      <alignment horizontal="center" vertical="center"/>
    </xf>
    <xf numFmtId="0" fontId="28" fillId="12" borderId="40" xfId="0" applyFont="1" applyFill="1" applyBorder="1" applyAlignment="1" applyProtection="1">
      <alignment horizontal="center" vertical="center" wrapText="1"/>
    </xf>
    <xf numFmtId="0" fontId="28" fillId="12" borderId="47" xfId="0" applyFont="1" applyFill="1" applyBorder="1" applyAlignment="1" applyProtection="1">
      <alignment horizontal="center" vertical="center" wrapText="1"/>
    </xf>
    <xf numFmtId="0" fontId="45" fillId="2" borderId="2" xfId="0" applyFont="1" applyFill="1" applyBorder="1" applyAlignment="1" applyProtection="1">
      <alignment horizontal="center"/>
    </xf>
    <xf numFmtId="0" fontId="45" fillId="2" borderId="0" xfId="0" applyFont="1" applyFill="1" applyBorder="1" applyAlignment="1" applyProtection="1">
      <alignment horizontal="center"/>
    </xf>
    <xf numFmtId="6" fontId="10" fillId="5" borderId="41" xfId="0" applyNumberFormat="1" applyFont="1" applyFill="1" applyBorder="1" applyAlignment="1" applyProtection="1">
      <alignment horizontal="center" vertical="center" wrapText="1"/>
    </xf>
    <xf numFmtId="6" fontId="10" fillId="5" borderId="37" xfId="0" applyNumberFormat="1" applyFont="1" applyFill="1" applyBorder="1" applyAlignment="1" applyProtection="1">
      <alignment horizontal="center" vertical="center" wrapText="1"/>
    </xf>
    <xf numFmtId="0" fontId="42" fillId="5" borderId="37" xfId="0" applyFont="1" applyFill="1" applyBorder="1" applyAlignment="1"/>
    <xf numFmtId="0" fontId="42" fillId="5" borderId="42" xfId="0" applyFont="1" applyFill="1" applyBorder="1" applyAlignment="1"/>
    <xf numFmtId="6" fontId="10" fillId="5" borderId="48" xfId="0" applyNumberFormat="1" applyFont="1" applyFill="1" applyBorder="1" applyAlignment="1" applyProtection="1">
      <alignment horizontal="center" vertical="center" wrapText="1"/>
    </xf>
    <xf numFmtId="6" fontId="10" fillId="5" borderId="38" xfId="0" applyNumberFormat="1" applyFont="1" applyFill="1" applyBorder="1" applyAlignment="1" applyProtection="1">
      <alignment horizontal="center" vertical="center" wrapText="1"/>
    </xf>
    <xf numFmtId="0" fontId="42" fillId="5" borderId="38" xfId="0" applyFont="1" applyFill="1" applyBorder="1" applyAlignment="1"/>
    <xf numFmtId="0" fontId="42" fillId="5" borderId="49" xfId="0" applyFont="1" applyFill="1" applyBorder="1" applyAlignment="1"/>
    <xf numFmtId="6" fontId="10" fillId="0" borderId="41" xfId="0" applyNumberFormat="1" applyFont="1" applyBorder="1" applyAlignment="1" applyProtection="1">
      <alignment horizontal="center" vertical="center" wrapText="1"/>
    </xf>
    <xf numFmtId="6" fontId="10" fillId="0" borderId="37" xfId="0" applyNumberFormat="1" applyFont="1" applyBorder="1" applyAlignment="1" applyProtection="1">
      <alignment horizontal="center" vertical="center" wrapText="1"/>
    </xf>
    <xf numFmtId="0" fontId="42" fillId="0" borderId="37" xfId="0" applyFont="1" applyBorder="1" applyAlignment="1"/>
    <xf numFmtId="0" fontId="42" fillId="0" borderId="42" xfId="0" applyFont="1" applyBorder="1" applyAlignment="1"/>
    <xf numFmtId="6" fontId="10" fillId="0" borderId="48" xfId="0" applyNumberFormat="1" applyFont="1" applyBorder="1" applyAlignment="1" applyProtection="1">
      <alignment horizontal="center" vertical="center" wrapText="1"/>
    </xf>
    <xf numFmtId="6" fontId="10" fillId="0" borderId="38" xfId="0" applyNumberFormat="1" applyFont="1" applyBorder="1" applyAlignment="1" applyProtection="1">
      <alignment horizontal="center" vertical="center" wrapText="1"/>
    </xf>
    <xf numFmtId="0" fontId="42" fillId="0" borderId="38" xfId="0" applyFont="1" applyBorder="1" applyAlignment="1"/>
    <xf numFmtId="0" fontId="42" fillId="0" borderId="49" xfId="0" applyFont="1" applyBorder="1" applyAlignment="1"/>
    <xf numFmtId="0" fontId="52" fillId="14" borderId="59" xfId="0" applyFont="1" applyFill="1" applyBorder="1" applyAlignment="1" applyProtection="1">
      <alignment horizontal="center" vertical="center"/>
    </xf>
    <xf numFmtId="0" fontId="52" fillId="14" borderId="60" xfId="0" applyFont="1" applyFill="1" applyBorder="1" applyAlignment="1" applyProtection="1">
      <alignment horizontal="center" vertical="center"/>
    </xf>
    <xf numFmtId="0" fontId="52" fillId="14" borderId="61" xfId="0" applyFont="1" applyFill="1" applyBorder="1" applyAlignment="1" applyProtection="1">
      <alignment horizontal="center" vertical="center"/>
    </xf>
    <xf numFmtId="0" fontId="49" fillId="14" borderId="62" xfId="0" applyFont="1" applyFill="1" applyBorder="1" applyAlignment="1">
      <alignment horizontal="center" vertical="center"/>
    </xf>
    <xf numFmtId="0" fontId="49" fillId="14" borderId="63" xfId="0" applyFont="1" applyFill="1" applyBorder="1" applyAlignment="1">
      <alignment horizontal="center" vertical="center"/>
    </xf>
    <xf numFmtId="0" fontId="49" fillId="14" borderId="64" xfId="0" applyFont="1" applyFill="1" applyBorder="1" applyAlignment="1">
      <alignment horizontal="center" vertical="center"/>
    </xf>
    <xf numFmtId="0" fontId="68" fillId="9" borderId="0" xfId="0" applyFont="1" applyFill="1" applyAlignment="1">
      <alignment wrapText="1"/>
    </xf>
    <xf numFmtId="0" fontId="64" fillId="9" borderId="0" xfId="0" applyFont="1" applyFill="1" applyAlignment="1">
      <alignment wrapText="1"/>
    </xf>
    <xf numFmtId="0" fontId="70" fillId="9" borderId="0" xfId="0" applyFont="1" applyFill="1" applyBorder="1" applyAlignment="1" applyProtection="1">
      <alignment horizontal="center"/>
    </xf>
    <xf numFmtId="0" fontId="56" fillId="9" borderId="0" xfId="0" applyFont="1" applyFill="1" applyAlignment="1">
      <alignment wrapText="1"/>
    </xf>
    <xf numFmtId="0" fontId="55" fillId="9" borderId="0" xfId="0" applyFont="1" applyFill="1" applyAlignment="1">
      <alignment wrapText="1"/>
    </xf>
    <xf numFmtId="0" fontId="56" fillId="9" borderId="10" xfId="0" applyFont="1" applyFill="1" applyBorder="1" applyAlignment="1" applyProtection="1">
      <alignment horizontal="center" wrapText="1"/>
    </xf>
    <xf numFmtId="0" fontId="55" fillId="9" borderId="10" xfId="0" applyFont="1" applyFill="1" applyBorder="1" applyAlignment="1" applyProtection="1">
      <alignment horizontal="center" wrapText="1"/>
    </xf>
    <xf numFmtId="164" fontId="55" fillId="9" borderId="10" xfId="0" applyNumberFormat="1" applyFont="1" applyFill="1" applyBorder="1" applyAlignment="1" applyProtection="1">
      <alignment horizontal="center" wrapText="1"/>
    </xf>
    <xf numFmtId="0" fontId="55" fillId="9" borderId="10" xfId="0" applyFont="1" applyFill="1" applyBorder="1" applyAlignment="1" applyProtection="1">
      <alignment horizontal="center"/>
    </xf>
    <xf numFmtId="164" fontId="0" fillId="9" borderId="10" xfId="0" applyNumberFormat="1" applyFont="1" applyFill="1" applyBorder="1" applyAlignment="1" applyProtection="1">
      <alignment horizontal="center" vertical="top" wrapText="1"/>
    </xf>
    <xf numFmtId="164" fontId="55" fillId="9" borderId="10" xfId="0" applyNumberFormat="1" applyFont="1" applyFill="1" applyBorder="1" applyAlignment="1" applyProtection="1">
      <alignment horizontal="center" vertical="top" wrapText="1"/>
    </xf>
    <xf numFmtId="0" fontId="56" fillId="9" borderId="11" xfId="0" applyFont="1" applyFill="1" applyBorder="1" applyAlignment="1" applyProtection="1">
      <alignment horizontal="center" wrapText="1"/>
    </xf>
    <xf numFmtId="0" fontId="55" fillId="9" borderId="10" xfId="0" applyFont="1" applyFill="1" applyBorder="1" applyAlignment="1">
      <alignment horizontal="center" wrapText="1"/>
    </xf>
  </cellXfs>
  <cellStyles count="5">
    <cellStyle name="%" xfId="2"/>
    <cellStyle name="Currency" xfId="1" builtinId="4"/>
    <cellStyle name="Currency 2" xfId="4"/>
    <cellStyle name="Normal" xfId="0" builtinId="0"/>
    <cellStyle name="Normal 2 2" xfId="3"/>
  </cellStyles>
  <dxfs count="46">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0" tint="-4.9989318521683403E-2"/>
        <name val="Arial"/>
        <scheme val="none"/>
      </font>
      <numFmt numFmtId="164" formatCode="&quot;£&quot;#,##0"/>
      <fill>
        <patternFill patternType="solid">
          <fgColor indexed="64"/>
          <bgColor theme="0"/>
        </patternFill>
      </fill>
      <alignment horizontal="center" vertical="top" textRotation="0" wrapText="1" indent="0" justifyLastLine="0" shrinkToFit="0" readingOrder="0"/>
      <border diagonalUp="0" diagonalDown="0" outline="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theme="6" tint="-0.249977111117893"/>
        </left>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6" tint="0.79998168889431442"/>
        <name val="Arial"/>
        <scheme val="none"/>
      </font>
      <numFmt numFmtId="1" formatCode="0"/>
      <fill>
        <patternFill patternType="solid">
          <fgColor indexed="64"/>
          <bgColor theme="6" tint="0.79998168889431442"/>
        </patternFill>
      </fill>
      <alignment horizontal="center" vertical="top" textRotation="0" wrapText="1" indent="0" justifyLastLine="0" shrinkToFit="0" readingOrder="0"/>
      <border diagonalUp="0" diagonalDown="0" outline="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border outline="0">
        <bottom style="thin">
          <color theme="6" tint="-0.249977111117893"/>
        </bottom>
      </border>
    </dxf>
    <dxf>
      <protection locked="0" hidden="0"/>
    </dxf>
    <dxf>
      <border>
        <bottom style="thin">
          <color theme="6" tint="0.39997558519241921"/>
        </bottom>
      </border>
    </dxf>
    <dxf>
      <font>
        <b/>
      </font>
      <alignment horizontal="left" vertical="top" textRotation="0" wrapText="1" indent="0" justifyLastLine="0" shrinkToFit="0" readingOrder="0"/>
      <border diagonalUp="0" diagonalDown="0">
        <left style="thin">
          <color theme="6" tint="0.39997558519241921"/>
        </left>
        <right style="thin">
          <color theme="6" tint="0.39997558519241921"/>
        </right>
        <top/>
        <bottom/>
      </border>
      <protection locked="1" hidden="0"/>
    </dxf>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border outline="0">
        <bottom style="thin">
          <color rgb="FF7B7B7B"/>
        </bottom>
      </border>
    </dxf>
    <dxf>
      <protection locked="0" hidden="0"/>
    </dxf>
    <dxf>
      <border>
        <bottom style="thin">
          <color rgb="FFC9C9C9"/>
        </bottom>
      </border>
    </dxf>
    <dxf>
      <font>
        <b/>
      </font>
      <alignment horizontal="left" vertical="top" textRotation="0" wrapText="1" indent="0" justifyLastLine="0" shrinkToFit="0" readingOrder="0"/>
      <border diagonalUp="0" diagonalDown="0">
        <left style="thin">
          <color theme="6" tint="0.39997558519241921"/>
        </left>
        <right style="thin">
          <color theme="6" tint="0.39997558519241921"/>
        </right>
        <top/>
        <bottom/>
      </border>
      <protection locked="1" hidden="0"/>
    </dxf>
    <dxf>
      <fill>
        <patternFill>
          <bgColor rgb="FFFF0000"/>
        </patternFill>
      </fill>
    </dxf>
    <dxf>
      <fill>
        <patternFill>
          <bgColor rgb="FFFF0000"/>
        </patternFill>
      </fill>
    </dxf>
    <dxf>
      <font>
        <b/>
        <i val="0"/>
        <color theme="0"/>
      </font>
      <fill>
        <patternFill>
          <bgColor rgb="FFC00000"/>
        </patternFill>
      </fill>
    </dxf>
  </dxfs>
  <tableStyles count="0" defaultTableStyle="TableStyleMedium2" defaultPivotStyle="PivotStyleLight16"/>
  <colors>
    <mruColors>
      <color rgb="FF0A4970"/>
      <color rgb="FFE3D6FE"/>
      <color rgb="FFECE2F8"/>
      <color rgb="FF482F75"/>
      <color rgb="FFCCCCFF"/>
      <color rgb="FF5B3C94"/>
      <color rgb="FFFFFFCC"/>
      <color rgb="FFDAC3EF"/>
      <color rgb="FFCC3399"/>
      <color rgb="FFEF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04938359221649"/>
          <c:y val="0.35002477898355405"/>
          <c:w val="0.65018694870209792"/>
          <c:h val="0.47234496213046068"/>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workings'!$H$21:$I$21</c:f>
              <c:strCache>
                <c:ptCount val="2"/>
                <c:pt idx="0">
                  <c:v>Special provision fund</c:v>
                </c:pt>
                <c:pt idx="1">
                  <c:v>Other investment</c:v>
                </c:pt>
              </c:strCache>
            </c:strRef>
          </c:cat>
          <c:val>
            <c:numRef>
              <c:f>'Do not change - workings'!$H$22:$I$22</c:f>
              <c:numCache>
                <c:formatCode>#,##0</c:formatCode>
                <c:ptCount val="2"/>
                <c:pt idx="0">
                  <c:v>0</c:v>
                </c:pt>
                <c:pt idx="1">
                  <c:v>0</c:v>
                </c:pt>
              </c:numCache>
            </c:numRef>
          </c:val>
          <c:extLst>
            <c:ext xmlns:c16="http://schemas.microsoft.com/office/drawing/2014/chart" uri="{C3380CC4-5D6E-409C-BE32-E72D297353CC}">
              <c16:uniqueId val="{00000000-8D1A-4676-82AE-DF2082657CA4}"/>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workings'!$H$21:$I$21</c:f>
              <c:strCache>
                <c:ptCount val="2"/>
                <c:pt idx="0">
                  <c:v>Special provision fund</c:v>
                </c:pt>
                <c:pt idx="1">
                  <c:v>Other investment</c:v>
                </c:pt>
              </c:strCache>
            </c:strRef>
          </c:cat>
          <c:val>
            <c:numRef>
              <c:f>'Do not change - workings'!$H$23:$I$23</c:f>
              <c:numCache>
                <c:formatCode>#,##0</c:formatCode>
                <c:ptCount val="2"/>
                <c:pt idx="0">
                  <c:v>0</c:v>
                </c:pt>
                <c:pt idx="1">
                  <c:v>0</c:v>
                </c:pt>
              </c:numCache>
            </c:numRef>
          </c:val>
          <c:extLst>
            <c:ext xmlns:c16="http://schemas.microsoft.com/office/drawing/2014/chart" uri="{C3380CC4-5D6E-409C-BE32-E72D297353CC}">
              <c16:uniqueId val="{00000000-8E94-4B05-942B-C2D97C407F9C}"/>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workings'!$H$24:$I$24</c:f>
              <c:numCache>
                <c:formatCode>#,##0</c:formatCode>
                <c:ptCount val="2"/>
                <c:pt idx="0">
                  <c:v>10</c:v>
                </c:pt>
                <c:pt idx="1">
                  <c:v>0</c:v>
                </c:pt>
              </c:numCache>
            </c:numRef>
          </c:val>
          <c:extLst>
            <c:ext xmlns:c16="http://schemas.microsoft.com/office/drawing/2014/chart" uri="{C3380CC4-5D6E-409C-BE32-E72D297353CC}">
              <c16:uniqueId val="{00000001-8E94-4B05-942B-C2D97C407F9C}"/>
            </c:ext>
          </c:extLst>
        </c:ser>
        <c:ser>
          <c:idx val="3"/>
          <c:order val="3"/>
          <c:tx>
            <c:strRef>
              <c:f>'Do not change - workings'!$B$25</c:f>
              <c:strCache>
                <c:ptCount val="1"/>
                <c:pt idx="0">
                  <c:v>Special provision</c:v>
                </c:pt>
              </c:strCache>
            </c:strRef>
          </c:tx>
          <c:spPr>
            <a:solidFill>
              <a:schemeClr val="accent5">
                <a:lumMod val="50000"/>
              </a:schemeClr>
            </a:solidFill>
            <a:ln>
              <a:solidFill>
                <a:schemeClr val="bg1">
                  <a:lumMod val="95000"/>
                </a:schemeClr>
              </a:solidFill>
            </a:ln>
            <a:effectLst/>
          </c:spPr>
          <c:invertIfNegative val="0"/>
          <c:dPt>
            <c:idx val="0"/>
            <c:invertIfNegative val="0"/>
            <c:bubble3D val="0"/>
            <c:spPr>
              <a:solidFill>
                <a:srgbClr val="7030A0"/>
              </a:solidFill>
              <a:ln>
                <a:solidFill>
                  <a:schemeClr val="bg1">
                    <a:lumMod val="95000"/>
                  </a:schemeClr>
                </a:solidFill>
              </a:ln>
              <a:effectLst/>
            </c:spPr>
            <c:extLst>
              <c:ext xmlns:c16="http://schemas.microsoft.com/office/drawing/2014/chart" uri="{C3380CC4-5D6E-409C-BE32-E72D297353CC}">
                <c16:uniqueId val="{00000004-3506-40F9-B21D-49E807B3FA13}"/>
              </c:ext>
            </c:extLst>
          </c:dPt>
          <c:dPt>
            <c:idx val="1"/>
            <c:invertIfNegative val="0"/>
            <c:bubble3D val="0"/>
            <c:spPr>
              <a:solidFill>
                <a:srgbClr val="7030A0"/>
              </a:solidFill>
              <a:ln>
                <a:solidFill>
                  <a:schemeClr val="bg1">
                    <a:lumMod val="95000"/>
                  </a:schemeClr>
                </a:solidFill>
              </a:ln>
              <a:effectLst/>
            </c:spPr>
            <c:extLst>
              <c:ext xmlns:c16="http://schemas.microsoft.com/office/drawing/2014/chart" uri="{C3380CC4-5D6E-409C-BE32-E72D297353CC}">
                <c16:uniqueId val="{00000008-3506-40F9-B21D-49E807B3FA13}"/>
              </c:ext>
            </c:extLst>
          </c:dPt>
          <c:cat>
            <c:strRef>
              <c:f>'Do not change - workings'!$H$21:$I$21</c:f>
              <c:strCache>
                <c:ptCount val="2"/>
                <c:pt idx="0">
                  <c:v>Special provision fund</c:v>
                </c:pt>
                <c:pt idx="1">
                  <c:v>Other investment</c:v>
                </c:pt>
              </c:strCache>
            </c:strRef>
          </c:cat>
          <c:val>
            <c:numRef>
              <c:f>'Do not change - workings'!$H$25:$I$25</c:f>
              <c:numCache>
                <c:formatCode>#,##0</c:formatCode>
                <c:ptCount val="2"/>
                <c:pt idx="0">
                  <c:v>4</c:v>
                </c:pt>
                <c:pt idx="1">
                  <c:v>0</c:v>
                </c:pt>
              </c:numCache>
            </c:numRef>
          </c:val>
          <c:extLst>
            <c:ext xmlns:c16="http://schemas.microsoft.com/office/drawing/2014/chart" uri="{C3380CC4-5D6E-409C-BE32-E72D297353CC}">
              <c16:uniqueId val="{00000002-8E94-4B05-942B-C2D97C407F9C}"/>
            </c:ext>
          </c:extLst>
        </c:ser>
        <c:ser>
          <c:idx val="4"/>
          <c:order val="4"/>
          <c:tx>
            <c:strRef>
              <c:f>'Do not change - workings'!$B$26</c:f>
              <c:strCache>
                <c:ptCount val="1"/>
                <c:pt idx="0">
                  <c:v>Special unit or resourced provision</c:v>
                </c:pt>
              </c:strCache>
            </c:strRef>
          </c:tx>
          <c:spPr>
            <a:solidFill>
              <a:srgbClr val="FFFF0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workings'!$H$26:$I$26</c:f>
              <c:numCache>
                <c:formatCode>#,##0</c:formatCode>
                <c:ptCount val="2"/>
                <c:pt idx="0">
                  <c:v>4</c:v>
                </c:pt>
                <c:pt idx="1">
                  <c:v>2</c:v>
                </c:pt>
              </c:numCache>
            </c:numRef>
          </c:val>
          <c:extLst>
            <c:ext xmlns:c16="http://schemas.microsoft.com/office/drawing/2014/chart" uri="{C3380CC4-5D6E-409C-BE32-E72D297353CC}">
              <c16:uniqueId val="{00000003-8E94-4B05-942B-C2D97C407F9C}"/>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workings'!$H$21:$I$21</c:f>
              <c:strCache>
                <c:ptCount val="2"/>
                <c:pt idx="0">
                  <c:v>Special provision fund</c:v>
                </c:pt>
                <c:pt idx="1">
                  <c:v>Other investment</c:v>
                </c:pt>
              </c:strCache>
            </c:strRef>
          </c:cat>
          <c:val>
            <c:numRef>
              <c:f>'Do not change - workings'!$H$27:$I$27</c:f>
              <c:numCache>
                <c:formatCode>#,##0</c:formatCode>
                <c:ptCount val="2"/>
                <c:pt idx="0">
                  <c:v>0</c:v>
                </c:pt>
                <c:pt idx="1">
                  <c:v>0</c:v>
                </c:pt>
              </c:numCache>
            </c:numRef>
          </c:val>
          <c:extLst>
            <c:ext xmlns:c16="http://schemas.microsoft.com/office/drawing/2014/chart" uri="{C3380CC4-5D6E-409C-BE32-E72D297353CC}">
              <c16:uniqueId val="{00000004-8E94-4B05-942B-C2D97C407F9C}"/>
            </c:ext>
          </c:extLst>
        </c:ser>
        <c:dLbls>
          <c:showLegendKey val="0"/>
          <c:showVal val="0"/>
          <c:showCatName val="0"/>
          <c:showSerName val="0"/>
          <c:showPercent val="0"/>
          <c:showBubbleSize val="0"/>
        </c:dLbls>
        <c:gapWidth val="28"/>
        <c:overlap val="100"/>
        <c:axId val="474025912"/>
        <c:axId val="474026896"/>
      </c:barChart>
      <c:catAx>
        <c:axId val="474025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74026896"/>
        <c:crosses val="autoZero"/>
        <c:auto val="1"/>
        <c:lblAlgn val="ctr"/>
        <c:lblOffset val="100"/>
        <c:noMultiLvlLbl val="0"/>
      </c:catAx>
      <c:valAx>
        <c:axId val="4740268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74025912"/>
        <c:crosses val="autoZero"/>
        <c:crossBetween val="between"/>
      </c:valAx>
      <c:spPr>
        <a:noFill/>
        <a:ln w="25400">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3606195671642529"/>
          <c:y val="0.22770814091568806"/>
          <c:w val="0.28264041362023445"/>
          <c:h val="0.67622607089383135"/>
        </c:manualLayout>
      </c:layout>
      <c:pieChart>
        <c:varyColors val="1"/>
        <c:ser>
          <c:idx val="0"/>
          <c:order val="0"/>
          <c:dPt>
            <c:idx val="0"/>
            <c:bubble3D val="0"/>
            <c:spPr>
              <a:solidFill>
                <a:srgbClr val="00B0F0"/>
              </a:solidFill>
              <a:ln w="19050">
                <a:solidFill>
                  <a:schemeClr val="lt1"/>
                </a:solidFill>
              </a:ln>
              <a:effectLst/>
            </c:spPr>
            <c:extLst>
              <c:ext xmlns:c16="http://schemas.microsoft.com/office/drawing/2014/chart" uri="{C3380CC4-5D6E-409C-BE32-E72D297353CC}">
                <c16:uniqueId val="{00000001-4FC1-45FD-9DB2-6AC96DEF7F0F}"/>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4FC1-45FD-9DB2-6AC96DEF7F0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FC1-45FD-9DB2-6AC96DEF7F0F}"/>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FC1-45FD-9DB2-6AC96DEF7F0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37-47D0-AE3E-8A2269DB4A89}"/>
              </c:ext>
            </c:extLst>
          </c:dPt>
          <c:dPt>
            <c:idx val="5"/>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B-131D-4C78-9CBA-81077091171B}"/>
              </c:ext>
            </c:extLst>
          </c:dPt>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workings'!$J$11:$J$16</c:f>
              <c:numCache>
                <c:formatCode>General</c:formatCode>
                <c:ptCount val="6"/>
                <c:pt idx="0">
                  <c:v>4</c:v>
                </c:pt>
                <c:pt idx="1">
                  <c:v>10</c:v>
                </c:pt>
                <c:pt idx="2">
                  <c:v>0</c:v>
                </c:pt>
                <c:pt idx="3">
                  <c:v>0</c:v>
                </c:pt>
                <c:pt idx="4">
                  <c:v>6</c:v>
                </c:pt>
                <c:pt idx="5">
                  <c:v>0</c:v>
                </c:pt>
              </c:numCache>
            </c:numRef>
          </c:val>
          <c:extLst>
            <c:ext xmlns:c16="http://schemas.microsoft.com/office/drawing/2014/chart" uri="{C3380CC4-5D6E-409C-BE32-E72D297353CC}">
              <c16:uniqueId val="{00000008-4FC1-45FD-9DB2-6AC96DEF7F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61820587978192"/>
          <c:y val="0.50981930139647402"/>
          <c:w val="0.66115925216772631"/>
          <c:h val="0.3398583570558793"/>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workings'!$E$21:$F$21</c:f>
              <c:strCache>
                <c:ptCount val="2"/>
                <c:pt idx="0">
                  <c:v>Special provision fund</c:v>
                </c:pt>
                <c:pt idx="1">
                  <c:v>Other investment</c:v>
                </c:pt>
              </c:strCache>
            </c:strRef>
          </c:cat>
          <c:val>
            <c:numRef>
              <c:f>'Do not change - workings'!$E$22:$F$22</c:f>
              <c:numCache>
                <c:formatCode>"£"#,##0</c:formatCode>
                <c:ptCount val="2"/>
                <c:pt idx="0">
                  <c:v>0</c:v>
                </c:pt>
                <c:pt idx="1">
                  <c:v>0</c:v>
                </c:pt>
              </c:numCache>
            </c:numRef>
          </c:val>
          <c:extLst>
            <c:ext xmlns:c16="http://schemas.microsoft.com/office/drawing/2014/chart" uri="{C3380CC4-5D6E-409C-BE32-E72D297353CC}">
              <c16:uniqueId val="{00000000-9358-42E6-86BF-27243A52F3E6}"/>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workings'!$E$21:$F$21</c:f>
              <c:strCache>
                <c:ptCount val="2"/>
                <c:pt idx="0">
                  <c:v>Special provision fund</c:v>
                </c:pt>
                <c:pt idx="1">
                  <c:v>Other investment</c:v>
                </c:pt>
              </c:strCache>
            </c:strRef>
          </c:cat>
          <c:val>
            <c:numRef>
              <c:f>'Do not change - workings'!$E$23:$F$23</c:f>
              <c:numCache>
                <c:formatCode>"£"#,##0</c:formatCode>
                <c:ptCount val="2"/>
                <c:pt idx="0">
                  <c:v>0</c:v>
                </c:pt>
                <c:pt idx="1">
                  <c:v>0</c:v>
                </c:pt>
              </c:numCache>
            </c:numRef>
          </c:val>
          <c:extLst>
            <c:ext xmlns:c16="http://schemas.microsoft.com/office/drawing/2014/chart" uri="{C3380CC4-5D6E-409C-BE32-E72D297353CC}">
              <c16:uniqueId val="{00000000-70DE-4AE7-87C3-48D2B358A525}"/>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workings'!$E$21:$F$21</c:f>
              <c:strCache>
                <c:ptCount val="2"/>
                <c:pt idx="0">
                  <c:v>Special provision fund</c:v>
                </c:pt>
                <c:pt idx="1">
                  <c:v>Other investment</c:v>
                </c:pt>
              </c:strCache>
            </c:strRef>
          </c:cat>
          <c:val>
            <c:numRef>
              <c:f>'Do not change - workings'!$E$24:$F$24</c:f>
              <c:numCache>
                <c:formatCode>"£"#,##0</c:formatCode>
                <c:ptCount val="2"/>
                <c:pt idx="0">
                  <c:v>105000</c:v>
                </c:pt>
                <c:pt idx="1">
                  <c:v>45000</c:v>
                </c:pt>
              </c:numCache>
            </c:numRef>
          </c:val>
          <c:extLst>
            <c:ext xmlns:c16="http://schemas.microsoft.com/office/drawing/2014/chart" uri="{C3380CC4-5D6E-409C-BE32-E72D297353CC}">
              <c16:uniqueId val="{00000001-70DE-4AE7-87C3-48D2B358A525}"/>
            </c:ext>
          </c:extLst>
        </c:ser>
        <c:ser>
          <c:idx val="3"/>
          <c:order val="3"/>
          <c:tx>
            <c:strRef>
              <c:f>'Do not change - workings'!$B$25</c:f>
              <c:strCache>
                <c:ptCount val="1"/>
                <c:pt idx="0">
                  <c:v>Special provision</c:v>
                </c:pt>
              </c:strCache>
            </c:strRef>
          </c:tx>
          <c:spPr>
            <a:solidFill>
              <a:srgbClr val="7030A0"/>
            </a:solidFill>
            <a:ln>
              <a:noFill/>
            </a:ln>
            <a:effectLst/>
          </c:spPr>
          <c:invertIfNegative val="0"/>
          <c:cat>
            <c:strRef>
              <c:f>'Do not change - workings'!$E$21:$F$21</c:f>
              <c:strCache>
                <c:ptCount val="2"/>
                <c:pt idx="0">
                  <c:v>Special provision fund</c:v>
                </c:pt>
                <c:pt idx="1">
                  <c:v>Other investment</c:v>
                </c:pt>
              </c:strCache>
            </c:strRef>
          </c:cat>
          <c:val>
            <c:numRef>
              <c:f>'Do not change - workings'!$E$25:$F$25</c:f>
              <c:numCache>
                <c:formatCode>"£"#,##0</c:formatCode>
                <c:ptCount val="2"/>
                <c:pt idx="0">
                  <c:v>0</c:v>
                </c:pt>
                <c:pt idx="1">
                  <c:v>0</c:v>
                </c:pt>
              </c:numCache>
            </c:numRef>
          </c:val>
          <c:extLst>
            <c:ext xmlns:c16="http://schemas.microsoft.com/office/drawing/2014/chart" uri="{C3380CC4-5D6E-409C-BE32-E72D297353CC}">
              <c16:uniqueId val="{00000002-70DE-4AE7-87C3-48D2B358A525}"/>
            </c:ext>
          </c:extLst>
        </c:ser>
        <c:ser>
          <c:idx val="4"/>
          <c:order val="4"/>
          <c:tx>
            <c:strRef>
              <c:f>'Do not change - workings'!$B$26</c:f>
              <c:strCache>
                <c:ptCount val="1"/>
                <c:pt idx="0">
                  <c:v>Special unit or resourced provision</c:v>
                </c:pt>
              </c:strCache>
            </c:strRef>
          </c:tx>
          <c:spPr>
            <a:solidFill>
              <a:srgbClr val="FFFF00"/>
            </a:solidFill>
            <a:ln>
              <a:solidFill>
                <a:schemeClr val="bg1">
                  <a:lumMod val="85000"/>
                </a:schemeClr>
              </a:solidFill>
            </a:ln>
            <a:effectLst/>
          </c:spPr>
          <c:invertIfNegative val="0"/>
          <c:cat>
            <c:strRef>
              <c:f>'Do not change - workings'!$E$21:$F$21</c:f>
              <c:strCache>
                <c:ptCount val="2"/>
                <c:pt idx="0">
                  <c:v>Special provision fund</c:v>
                </c:pt>
                <c:pt idx="1">
                  <c:v>Other investment</c:v>
                </c:pt>
              </c:strCache>
            </c:strRef>
          </c:cat>
          <c:val>
            <c:numRef>
              <c:f>'Do not change - workings'!$E$26:$F$26</c:f>
              <c:numCache>
                <c:formatCode>"£"#,##0</c:formatCode>
                <c:ptCount val="2"/>
                <c:pt idx="0">
                  <c:v>80000</c:v>
                </c:pt>
                <c:pt idx="1">
                  <c:v>0</c:v>
                </c:pt>
              </c:numCache>
            </c:numRef>
          </c:val>
          <c:extLst>
            <c:ext xmlns:c16="http://schemas.microsoft.com/office/drawing/2014/chart" uri="{C3380CC4-5D6E-409C-BE32-E72D297353CC}">
              <c16:uniqueId val="{00000003-70DE-4AE7-87C3-48D2B358A525}"/>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workings'!$E$21:$F$21</c:f>
              <c:strCache>
                <c:ptCount val="2"/>
                <c:pt idx="0">
                  <c:v>Special provision fund</c:v>
                </c:pt>
                <c:pt idx="1">
                  <c:v>Other investment</c:v>
                </c:pt>
              </c:strCache>
            </c:strRef>
          </c:cat>
          <c:val>
            <c:numRef>
              <c:f>'Do not change - workings'!$E$27:$F$27</c:f>
              <c:numCache>
                <c:formatCode>"£"#,##0</c:formatCode>
                <c:ptCount val="2"/>
                <c:pt idx="0">
                  <c:v>0</c:v>
                </c:pt>
                <c:pt idx="1">
                  <c:v>0</c:v>
                </c:pt>
              </c:numCache>
            </c:numRef>
          </c:val>
          <c:extLst>
            <c:ext xmlns:c16="http://schemas.microsoft.com/office/drawing/2014/chart" uri="{C3380CC4-5D6E-409C-BE32-E72D297353CC}">
              <c16:uniqueId val="{00000004-70DE-4AE7-87C3-48D2B358A525}"/>
            </c:ext>
          </c:extLst>
        </c:ser>
        <c:dLbls>
          <c:showLegendKey val="0"/>
          <c:showVal val="0"/>
          <c:showCatName val="0"/>
          <c:showSerName val="0"/>
          <c:showPercent val="0"/>
          <c:showBubbleSize val="0"/>
        </c:dLbls>
        <c:gapWidth val="30"/>
        <c:overlap val="100"/>
        <c:axId val="645650280"/>
        <c:axId val="645652248"/>
      </c:barChart>
      <c:catAx>
        <c:axId val="645650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5652248"/>
        <c:crosses val="autoZero"/>
        <c:auto val="1"/>
        <c:lblAlgn val="ctr"/>
        <c:lblOffset val="100"/>
        <c:noMultiLvlLbl val="0"/>
      </c:catAx>
      <c:valAx>
        <c:axId val="645652248"/>
        <c:scaling>
          <c:orientation val="minMax"/>
        </c:scaling>
        <c:delete val="1"/>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645650280"/>
        <c:crosses val="autoZero"/>
        <c:crossBetween val="between"/>
        <c:dispUnits>
          <c:builtInUnit val="thousands"/>
          <c:dispUnitsLbl>
            <c:layout>
              <c:manualLayout>
                <c:xMode val="edge"/>
                <c:yMode val="edge"/>
                <c:x val="0.18605359086381718"/>
                <c:y val="0.34097330613359011"/>
              </c:manualLayout>
            </c:layout>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w="25400">
          <a:solidFill>
            <a:schemeClr val="bg1">
              <a:alpha val="72000"/>
            </a:schemeClr>
          </a:solidFill>
        </a:ln>
        <a:effectLst/>
      </c:spPr>
    </c:plotArea>
    <c:legend>
      <c:legendPos val="r"/>
      <c:legendEntry>
        <c:idx val="5"/>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4506305825821048E-2"/>
          <c:y val="1.5546763069607485E-4"/>
          <c:w val="0.85105181459628709"/>
          <c:h val="0.14342599808234968"/>
        </c:manualLayout>
      </c:layout>
      <c:overlay val="0"/>
      <c:spPr>
        <a:solidFill>
          <a:schemeClr val="bg1"/>
        </a:solidFill>
        <a:ln w="19050">
          <a:solidFill>
            <a:schemeClr val="accent3">
              <a:lumMod val="20000"/>
              <a:lumOff val="8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970045754693418"/>
          <c:y val="0.52623344453322174"/>
          <c:w val="0.21800566521921738"/>
          <c:h val="0.41039968569603497"/>
        </c:manualLayout>
      </c:layout>
      <c:pieChart>
        <c:varyColors val="1"/>
        <c:ser>
          <c:idx val="0"/>
          <c:order val="0"/>
          <c:dPt>
            <c:idx val="0"/>
            <c:bubble3D val="0"/>
            <c:spPr>
              <a:solidFill>
                <a:srgbClr val="00B0F0"/>
              </a:solidFill>
              <a:ln w="19050">
                <a:solidFill>
                  <a:schemeClr val="lt1"/>
                </a:solidFill>
              </a:ln>
              <a:effectLst/>
            </c:spPr>
            <c:extLst>
              <c:ext xmlns:c16="http://schemas.microsoft.com/office/drawing/2014/chart" uri="{C3380CC4-5D6E-409C-BE32-E72D297353CC}">
                <c16:uniqueId val="{00000001-626D-4955-9B10-4117DC55E532}"/>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626D-4955-9B10-4117DC55E53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26D-4955-9B10-4117DC55E53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26D-4955-9B10-4117DC55E5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B9F-4134-9279-0578D3CC92B9}"/>
              </c:ext>
            </c:extLst>
          </c:dPt>
          <c:dPt>
            <c:idx val="5"/>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B-4DD8-41B3-BD26-F6558AD6D5B9}"/>
              </c:ext>
            </c:extLst>
          </c:dPt>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workings'!$G$11:$G$16</c:f>
              <c:numCache>
                <c:formatCode>"£"#,##0</c:formatCode>
                <c:ptCount val="6"/>
                <c:pt idx="0">
                  <c:v>0</c:v>
                </c:pt>
                <c:pt idx="1">
                  <c:v>70000</c:v>
                </c:pt>
                <c:pt idx="2">
                  <c:v>0</c:v>
                </c:pt>
                <c:pt idx="3">
                  <c:v>0</c:v>
                </c:pt>
                <c:pt idx="4">
                  <c:v>80000</c:v>
                </c:pt>
                <c:pt idx="5">
                  <c:v>80000</c:v>
                </c:pt>
              </c:numCache>
            </c:numRef>
          </c:val>
          <c:extLst>
            <c:ext xmlns:c16="http://schemas.microsoft.com/office/drawing/2014/chart" uri="{C3380CC4-5D6E-409C-BE32-E72D297353CC}">
              <c16:uniqueId val="{00000008-626D-4955-9B10-4117DC55E5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31857440734443315"/>
          <c:y val="0.22106324183084847"/>
          <c:w val="0.67183653381832453"/>
          <c:h val="0.14727007640957876"/>
        </c:manualLayout>
      </c:layout>
      <c:overlay val="0"/>
      <c:spPr>
        <a:solidFill>
          <a:schemeClr val="bg1"/>
        </a:solidFill>
        <a:ln w="3175">
          <a:solidFill>
            <a:schemeClr val="bg2"/>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114300</xdr:colOff>
          <xdr:row>19</xdr:row>
          <xdr:rowOff>0</xdr:rowOff>
        </xdr:to>
        <xdr:sp macro="" textlink="">
          <xdr:nvSpPr>
            <xdr:cNvPr id="4097" name="Command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3</xdr:col>
          <xdr:colOff>114300</xdr:colOff>
          <xdr:row>33</xdr:row>
          <xdr:rowOff>0</xdr:rowOff>
        </xdr:to>
        <xdr:sp macro="" textlink="">
          <xdr:nvSpPr>
            <xdr:cNvPr id="4098" name="CommandButton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3</xdr:col>
          <xdr:colOff>114300</xdr:colOff>
          <xdr:row>21</xdr:row>
          <xdr:rowOff>0</xdr:rowOff>
        </xdr:to>
        <xdr:sp macro="" textlink="">
          <xdr:nvSpPr>
            <xdr:cNvPr id="2054" name="CommandButton1"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3</xdr:col>
          <xdr:colOff>0</xdr:colOff>
          <xdr:row>32</xdr:row>
          <xdr:rowOff>0</xdr:rowOff>
        </xdr:to>
        <xdr:sp macro="" textlink="">
          <xdr:nvSpPr>
            <xdr:cNvPr id="2055" name="CommandButton2"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66572</xdr:colOff>
      <xdr:row>25</xdr:row>
      <xdr:rowOff>183452</xdr:rowOff>
    </xdr:from>
    <xdr:to>
      <xdr:col>9</xdr:col>
      <xdr:colOff>873394</xdr:colOff>
      <xdr:row>28</xdr:row>
      <xdr:rowOff>121819</xdr:rowOff>
    </xdr:to>
    <xdr:sp macro="" textlink="">
      <xdr:nvSpPr>
        <xdr:cNvPr id="8" name="Rectangle 7"/>
        <xdr:cNvSpPr/>
      </xdr:nvSpPr>
      <xdr:spPr>
        <a:xfrm>
          <a:off x="66572" y="5458049"/>
          <a:ext cx="10147467" cy="6348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20412</xdr:colOff>
      <xdr:row>23</xdr:row>
      <xdr:rowOff>40821</xdr:rowOff>
    </xdr:from>
    <xdr:to>
      <xdr:col>11</xdr:col>
      <xdr:colOff>6804</xdr:colOff>
      <xdr:row>34</xdr:row>
      <xdr:rowOff>0</xdr:rowOff>
    </xdr:to>
    <xdr:sp macro="" textlink="">
      <xdr:nvSpPr>
        <xdr:cNvPr id="13" name="Rectangle 12"/>
        <xdr:cNvSpPr/>
      </xdr:nvSpPr>
      <xdr:spPr>
        <a:xfrm>
          <a:off x="20412" y="4987018"/>
          <a:ext cx="13709196" cy="2251982"/>
        </a:xfrm>
        <a:prstGeom prst="rect">
          <a:avLst/>
        </a:prstGeom>
        <a:solidFill>
          <a:schemeClr val="accent3">
            <a:lumMod val="20000"/>
            <a:lumOff val="80000"/>
          </a:schemeClr>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12</xdr:row>
      <xdr:rowOff>0</xdr:rowOff>
    </xdr:from>
    <xdr:to>
      <xdr:col>11</xdr:col>
      <xdr:colOff>13606</xdr:colOff>
      <xdr:row>23</xdr:row>
      <xdr:rowOff>1853</xdr:rowOff>
    </xdr:to>
    <xdr:sp macro="" textlink="">
      <xdr:nvSpPr>
        <xdr:cNvPr id="6" name="Rectangle 5"/>
        <xdr:cNvSpPr/>
      </xdr:nvSpPr>
      <xdr:spPr>
        <a:xfrm>
          <a:off x="0" y="2925536"/>
          <a:ext cx="13736410" cy="2022514"/>
        </a:xfrm>
        <a:prstGeom prst="rect">
          <a:avLst/>
        </a:prstGeom>
        <a:solidFill>
          <a:srgbClr val="F5F9FD"/>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68036</xdr:colOff>
      <xdr:row>12</xdr:row>
      <xdr:rowOff>0</xdr:rowOff>
    </xdr:from>
    <xdr:to>
      <xdr:col>8</xdr:col>
      <xdr:colOff>1619249</xdr:colOff>
      <xdr:row>21</xdr:row>
      <xdr:rowOff>136071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278947</xdr:colOff>
      <xdr:row>11</xdr:row>
      <xdr:rowOff>168635</xdr:rowOff>
    </xdr:from>
    <xdr:to>
      <xdr:col>9</xdr:col>
      <xdr:colOff>1258660</xdr:colOff>
      <xdr:row>21</xdr:row>
      <xdr:rowOff>13608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122464</xdr:colOff>
      <xdr:row>21</xdr:row>
      <xdr:rowOff>20411</xdr:rowOff>
    </xdr:from>
    <xdr:to>
      <xdr:col>8</xdr:col>
      <xdr:colOff>1918607</xdr:colOff>
      <xdr:row>32</xdr:row>
      <xdr:rowOff>155864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589036</xdr:colOff>
      <xdr:row>17</xdr:row>
      <xdr:rowOff>176893</xdr:rowOff>
    </xdr:from>
    <xdr:to>
      <xdr:col>10</xdr:col>
      <xdr:colOff>88446</xdr:colOff>
      <xdr:row>32</xdr:row>
      <xdr:rowOff>20411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70079</xdr:colOff>
      <xdr:row>23</xdr:row>
      <xdr:rowOff>95251</xdr:rowOff>
    </xdr:from>
    <xdr:to>
      <xdr:col>1</xdr:col>
      <xdr:colOff>1326697</xdr:colOff>
      <xdr:row>32</xdr:row>
      <xdr:rowOff>1</xdr:rowOff>
    </xdr:to>
    <xdr:sp macro="" textlink="">
      <xdr:nvSpPr>
        <xdr:cNvPr id="2" name="TextBox 1"/>
        <xdr:cNvSpPr txBox="1"/>
      </xdr:nvSpPr>
      <xdr:spPr>
        <a:xfrm>
          <a:off x="70079" y="5320394"/>
          <a:ext cx="1331458" cy="1959428"/>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solidFill>
                <a:schemeClr val="bg1"/>
              </a:solidFill>
              <a:latin typeface="Arial" panose="020B0604020202020204" pitchFamily="34" charset="0"/>
              <a:cs typeface="Arial" panose="020B0604020202020204" pitchFamily="34" charset="0"/>
            </a:rPr>
            <a:t>Improvements to facilities</a:t>
          </a:r>
        </a:p>
      </xdr:txBody>
    </xdr:sp>
    <xdr:clientData/>
  </xdr:twoCellAnchor>
  <xdr:twoCellAnchor>
    <xdr:from>
      <xdr:col>8</xdr:col>
      <xdr:colOff>1700892</xdr:colOff>
      <xdr:row>23</xdr:row>
      <xdr:rowOff>108857</xdr:rowOff>
    </xdr:from>
    <xdr:to>
      <xdr:col>9</xdr:col>
      <xdr:colOff>1020533</xdr:colOff>
      <xdr:row>25</xdr:row>
      <xdr:rowOff>20410</xdr:rowOff>
    </xdr:to>
    <xdr:sp macro="" textlink="">
      <xdr:nvSpPr>
        <xdr:cNvPr id="19" name="TextBox 1"/>
        <xdr:cNvSpPr txBox="1"/>
      </xdr:nvSpPr>
      <xdr:spPr>
        <a:xfrm>
          <a:off x="10858499" y="5055054"/>
          <a:ext cx="2510517" cy="2789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0">
              <a:solidFill>
                <a:schemeClr val="accent3">
                  <a:lumMod val="50000"/>
                </a:schemeClr>
              </a:solidFill>
              <a:latin typeface="Arial" panose="020B0604020202020204" pitchFamily="34" charset="0"/>
              <a:cs typeface="Arial" panose="020B0604020202020204" pitchFamily="34" charset="0"/>
            </a:rPr>
            <a:t>Ofsted judgements: all facility improvements</a:t>
          </a:r>
        </a:p>
      </xdr:txBody>
    </xdr:sp>
    <xdr:clientData/>
  </xdr:twoCellAnchor>
  <xdr:twoCellAnchor>
    <xdr:from>
      <xdr:col>0</xdr:col>
      <xdr:colOff>0</xdr:colOff>
      <xdr:row>31</xdr:row>
      <xdr:rowOff>50347</xdr:rowOff>
    </xdr:from>
    <xdr:to>
      <xdr:col>11</xdr:col>
      <xdr:colOff>0</xdr:colOff>
      <xdr:row>34</xdr:row>
      <xdr:rowOff>81643</xdr:rowOff>
    </xdr:to>
    <xdr:sp macro="" textlink="">
      <xdr:nvSpPr>
        <xdr:cNvPr id="7" name="TextBox 6"/>
        <xdr:cNvSpPr txBox="1"/>
      </xdr:nvSpPr>
      <xdr:spPr>
        <a:xfrm>
          <a:off x="0" y="7262133"/>
          <a:ext cx="13722804" cy="453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75000"/>
                </a:schemeClr>
              </a:solidFill>
              <a:latin typeface="Arial" panose="020B0604020202020204" pitchFamily="34" charset="0"/>
              <a:cs typeface="Arial" panose="020B0604020202020204" pitchFamily="34" charset="0"/>
            </a:rPr>
            <a:t>The special provision fund is to support local authorities to grow and improve provision to benefit pupils with EHC plans. The fund can be used to create new places and improve facilities for pupils with special educational needs and disabilities at existing schools. For more details see: https://www.gov.uk/government/publications/send-provision-capital-funding-for-pupils-with-ehc-plans. </a:t>
          </a:r>
        </a:p>
      </xdr:txBody>
    </xdr:sp>
    <xdr:clientData/>
  </xdr:twoCellAnchor>
  <xdr:twoCellAnchor>
    <xdr:from>
      <xdr:col>1</xdr:col>
      <xdr:colOff>1619250</xdr:colOff>
      <xdr:row>12</xdr:row>
      <xdr:rowOff>27213</xdr:rowOff>
    </xdr:from>
    <xdr:to>
      <xdr:col>8</xdr:col>
      <xdr:colOff>918483</xdr:colOff>
      <xdr:row>13</xdr:row>
      <xdr:rowOff>149677</xdr:rowOff>
    </xdr:to>
    <xdr:sp macro="" textlink="">
      <xdr:nvSpPr>
        <xdr:cNvPr id="3" name="TextBox 2"/>
        <xdr:cNvSpPr txBox="1"/>
      </xdr:nvSpPr>
      <xdr:spPr>
        <a:xfrm>
          <a:off x="1694090" y="2952749"/>
          <a:ext cx="8382000"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50000"/>
                </a:schemeClr>
              </a:solidFill>
              <a:latin typeface="Arial" panose="020B0604020202020204" pitchFamily="34" charset="0"/>
              <a:cs typeface="Arial" panose="020B0604020202020204" pitchFamily="34" charset="0"/>
            </a:rPr>
            <a:t>Number of</a:t>
          </a:r>
          <a:r>
            <a:rPr lang="en-GB" sz="1200" baseline="0">
              <a:solidFill>
                <a:schemeClr val="accent5">
                  <a:lumMod val="50000"/>
                </a:schemeClr>
              </a:solidFill>
              <a:latin typeface="Arial" panose="020B0604020202020204" pitchFamily="34" charset="0"/>
              <a:cs typeface="Arial" panose="020B0604020202020204" pitchFamily="34" charset="0"/>
            </a:rPr>
            <a:t> </a:t>
          </a:r>
          <a:r>
            <a:rPr lang="en-GB" sz="1200">
              <a:solidFill>
                <a:schemeClr val="accent5">
                  <a:lumMod val="50000"/>
                </a:schemeClr>
              </a:solidFill>
              <a:latin typeface="Arial" panose="020B0604020202020204" pitchFamily="34" charset="0"/>
              <a:cs typeface="Arial" panose="020B0604020202020204" pitchFamily="34" charset="0"/>
            </a:rPr>
            <a:t>new</a:t>
          </a:r>
          <a:r>
            <a:rPr lang="en-GB" sz="1200" baseline="0">
              <a:solidFill>
                <a:schemeClr val="accent5">
                  <a:lumMod val="50000"/>
                </a:schemeClr>
              </a:solidFill>
              <a:latin typeface="Arial" panose="020B0604020202020204" pitchFamily="34" charset="0"/>
              <a:cs typeface="Arial" panose="020B0604020202020204" pitchFamily="34" charset="0"/>
            </a:rPr>
            <a:t> places that the LA plans to create from the special provision fund and from other investment</a:t>
          </a:r>
          <a:endParaRPr lang="en-GB" sz="1200">
            <a:solidFill>
              <a:schemeClr val="accent5">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1598839</xdr:colOff>
      <xdr:row>23</xdr:row>
      <xdr:rowOff>149680</xdr:rowOff>
    </xdr:from>
    <xdr:to>
      <xdr:col>8</xdr:col>
      <xdr:colOff>1251857</xdr:colOff>
      <xdr:row>25</xdr:row>
      <xdr:rowOff>61232</xdr:rowOff>
    </xdr:to>
    <xdr:sp macro="" textlink="">
      <xdr:nvSpPr>
        <xdr:cNvPr id="14" name="TextBox 13"/>
        <xdr:cNvSpPr txBox="1"/>
      </xdr:nvSpPr>
      <xdr:spPr>
        <a:xfrm>
          <a:off x="1673679" y="5374823"/>
          <a:ext cx="8735785" cy="278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bg2">
                  <a:lumMod val="25000"/>
                </a:schemeClr>
              </a:solidFill>
              <a:latin typeface="Arial" panose="020B0604020202020204" pitchFamily="34" charset="0"/>
              <a:cs typeface="Arial" panose="020B0604020202020204" pitchFamily="34" charset="0"/>
            </a:rPr>
            <a:t>The</a:t>
          </a:r>
          <a:r>
            <a:rPr lang="en-GB" sz="1200" baseline="0">
              <a:solidFill>
                <a:schemeClr val="bg2">
                  <a:lumMod val="25000"/>
                </a:schemeClr>
              </a:solidFill>
              <a:latin typeface="Arial" panose="020B0604020202020204" pitchFamily="34" charset="0"/>
              <a:cs typeface="Arial" panose="020B0604020202020204" pitchFamily="34" charset="0"/>
            </a:rPr>
            <a:t> amount that the LA plans to invest in improvements to facilities from the special provision fund and from other investment</a:t>
          </a:r>
          <a:endParaRPr lang="en-GB" sz="1200">
            <a:solidFill>
              <a:schemeClr val="bg2">
                <a:lumMod val="25000"/>
              </a:schemeClr>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1.06454E-5</cdr:x>
      <cdr:y>0.01022</cdr:y>
    </cdr:from>
    <cdr:to>
      <cdr:x>0.12643</cdr:x>
      <cdr:y>0.95066</cdr:y>
    </cdr:to>
    <cdr:sp macro="" textlink="">
      <cdr:nvSpPr>
        <cdr:cNvPr id="2" name="TextBox 1"/>
        <cdr:cNvSpPr txBox="1"/>
      </cdr:nvSpPr>
      <cdr:spPr>
        <a:xfrm xmlns:a="http://schemas.openxmlformats.org/drawingml/2006/main">
          <a:off x="114" y="21139"/>
          <a:ext cx="1353796" cy="1945093"/>
        </a:xfrm>
        <a:prstGeom xmlns:a="http://schemas.openxmlformats.org/drawingml/2006/main" prst="rect">
          <a:avLst/>
        </a:prstGeom>
        <a:solidFill xmlns:a="http://schemas.openxmlformats.org/drawingml/2006/main">
          <a:schemeClr val="accent5">
            <a:lumMod val="7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a:solidFill>
                <a:schemeClr val="bg1"/>
              </a:solidFill>
              <a:latin typeface="Arial" panose="020B0604020202020204" pitchFamily="34" charset="0"/>
              <a:cs typeface="Arial" panose="020B0604020202020204" pitchFamily="34" charset="0"/>
            </a:rPr>
            <a:t>New places</a:t>
          </a:r>
        </a:p>
      </cdr:txBody>
    </cdr:sp>
  </cdr:relSizeAnchor>
</c:userShapes>
</file>

<file path=xl/drawings/drawing5.xml><?xml version="1.0" encoding="utf-8"?>
<c:userShapes xmlns:c="http://schemas.openxmlformats.org/drawingml/2006/chart">
  <cdr:relSizeAnchor xmlns:cdr="http://schemas.openxmlformats.org/drawingml/2006/chartDrawing">
    <cdr:from>
      <cdr:x>0.33116</cdr:x>
      <cdr:y>0.01615</cdr:y>
    </cdr:from>
    <cdr:to>
      <cdr:x>0.7863</cdr:x>
      <cdr:y>0.27795</cdr:y>
    </cdr:to>
    <cdr:sp macro="" textlink="">
      <cdr:nvSpPr>
        <cdr:cNvPr id="2" name="TextBox 1"/>
        <cdr:cNvSpPr txBox="1"/>
      </cdr:nvSpPr>
      <cdr:spPr>
        <a:xfrm xmlns:a="http://schemas.openxmlformats.org/drawingml/2006/main">
          <a:off x="1381126" y="28148"/>
          <a:ext cx="1898196" cy="456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chemeClr val="accent5">
                  <a:lumMod val="50000"/>
                </a:schemeClr>
              </a:solidFill>
              <a:latin typeface="Arial" panose="020B0604020202020204" pitchFamily="34" charset="0"/>
              <a:cs typeface="Arial" panose="020B0604020202020204" pitchFamily="34" charset="0"/>
            </a:rPr>
            <a:t>Ofsted judgements: all planned places</a:t>
          </a:r>
        </a:p>
      </cdr:txBody>
    </cdr:sp>
  </cdr:relSizeAnchor>
</c:userShapes>
</file>

<file path=xl/tables/table1.xml><?xml version="1.0" encoding="utf-8"?>
<table xmlns="http://schemas.openxmlformats.org/spreadsheetml/2006/main" id="2" name="InputForm3" displayName="InputForm3" ref="B13:P18" totalsRowShown="0" headerRowDxfId="42" dataDxfId="40" headerRowBorderDxfId="41" tableBorderDxfId="39">
  <tableColumns count="15">
    <tableColumn id="1" name="Provision  URN" dataDxfId="38"/>
    <tableColumn id="2" name="Provision name and address" dataDxfId="37"/>
    <tableColumn id="3" name="Provision category" dataDxfId="36"/>
    <tableColumn id="4" name="Ofsted Judgement" dataDxfId="35"/>
    <tableColumn id="5" name="Age range for project" dataDxfId="34"/>
    <tableColumn id="6" name="Special provision fund investment in additional places" dataDxfId="33"/>
    <tableColumn id="7" name="Other investment in additional places" dataDxfId="32"/>
    <tableColumn id="8" name="Special provision fund additional planned places" dataDxfId="31"/>
    <tableColumn id="9" name="Other investment additional planned places" dataDxfId="30"/>
    <tableColumn id="10" name="Total additional planned places" dataDxfId="29">
      <calculatedColumnFormula>SUM(InputForm3[[#This Row],[Special provision fund additional planned places]:[Other investment additional planned places]])</calculatedColumnFormula>
    </tableColumn>
    <tableColumn id="11" name="Special provision fund investment in facilities" dataDxfId="28"/>
    <tableColumn id="12" name="Other investment in facilities" dataDxfId="27"/>
    <tableColumn id="15" name="Total investment in project" dataDxfId="26">
      <calculatedColumnFormula>SUM(G14:H14,L14:M14)</calculatedColumnFormula>
    </tableColumn>
    <tableColumn id="13" name="Type of SEN or disability that project is designed to meet.  " dataDxfId="25"/>
    <tableColumn id="14" name="LAs should use this section of the table to set out more details about the aims of the project. Beyond this further information can be listed in their strategic plan or directly on their local offer page. " dataDxfId="24"/>
  </tableColumns>
  <tableStyleInfo showFirstColumn="0" showLastColumn="0" showRowStripes="1" showColumnStripes="0"/>
</table>
</file>

<file path=xl/tables/table2.xml><?xml version="1.0" encoding="utf-8"?>
<table xmlns="http://schemas.openxmlformats.org/spreadsheetml/2006/main" id="1" name="InputForm" displayName="InputForm" ref="B13:P20" totalsRowShown="0" headerRowDxfId="18" dataDxfId="16" headerRowBorderDxfId="17" tableBorderDxfId="15">
  <tableColumns count="15">
    <tableColumn id="1" name="Provision  URN" dataDxfId="14"/>
    <tableColumn id="2" name="Provision name and address" dataDxfId="13"/>
    <tableColumn id="3" name="Provision category" dataDxfId="12"/>
    <tableColumn id="4" name="Ofsted Judgement" dataDxfId="11"/>
    <tableColumn id="5" name="Age range for project" dataDxfId="10"/>
    <tableColumn id="6" name="Special provision fund investment in additional places" dataDxfId="9"/>
    <tableColumn id="7" name="Other investment in additional places" dataDxfId="8"/>
    <tableColumn id="8" name="Special provision fund additional planned places" dataDxfId="7"/>
    <tableColumn id="9" name="Other investment additional planend places" dataDxfId="6"/>
    <tableColumn id="10" name="Total additional planned places" dataDxfId="5">
      <calculatedColumnFormula>SUM(InputForm[[#This Row],[Special provision fund additional planned places]:[Other investment additional planend places]])</calculatedColumnFormula>
    </tableColumn>
    <tableColumn id="11" name="Special provision fund investment in facilities" dataDxfId="4"/>
    <tableColumn id="12" name="Other investment in facilities" dataDxfId="3"/>
    <tableColumn id="15" name="Total investment in project" dataDxfId="2">
      <calculatedColumnFormula>SUM(G14:H14,L14:M14)</calculatedColumnFormula>
    </tableColumn>
    <tableColumn id="13" name="Type of SEN or disability that project is designed to meet.  " dataDxfId="1"/>
    <tableColumn id="14" name="LAs should use this section of the table to set out more details about the aims of the project. Beyond this further information can be listed in their strategic plan or directly on their local offer p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D73"/>
  <sheetViews>
    <sheetView zoomScale="85" zoomScaleNormal="85" workbookViewId="0">
      <selection activeCell="F16" sqref="F16"/>
    </sheetView>
  </sheetViews>
  <sheetFormatPr defaultColWidth="9" defaultRowHeight="15" x14ac:dyDescent="0.25"/>
  <cols>
    <col min="1" max="1" width="1.28515625" style="49" customWidth="1"/>
    <col min="2" max="2" width="42.7109375" style="6" customWidth="1"/>
    <col min="3" max="3" width="96.5703125" style="6" customWidth="1"/>
    <col min="4" max="4" width="1.42578125" style="49" customWidth="1"/>
    <col min="5" max="5" width="18.85546875" style="4" customWidth="1"/>
    <col min="6" max="16384" width="9" style="4"/>
  </cols>
  <sheetData>
    <row r="1" spans="1:4" ht="10.9" customHeight="1" x14ac:dyDescent="0.25">
      <c r="A1" s="26"/>
      <c r="B1" s="29"/>
      <c r="C1" s="29"/>
      <c r="D1" s="26"/>
    </row>
    <row r="2" spans="1:4" ht="34.5" customHeight="1" thickBot="1" x14ac:dyDescent="0.3">
      <c r="A2" s="26"/>
      <c r="B2" s="216" t="s">
        <v>23</v>
      </c>
      <c r="C2" s="217"/>
      <c r="D2" s="26"/>
    </row>
    <row r="3" spans="1:4" ht="6.75" customHeight="1" x14ac:dyDescent="0.25">
      <c r="A3" s="26"/>
      <c r="B3" s="5"/>
      <c r="D3" s="26"/>
    </row>
    <row r="4" spans="1:4" ht="15" customHeight="1" x14ac:dyDescent="0.25">
      <c r="A4" s="26"/>
      <c r="B4" s="218" t="s">
        <v>22</v>
      </c>
      <c r="C4" s="219"/>
      <c r="D4" s="26"/>
    </row>
    <row r="5" spans="1:4" ht="29.65" customHeight="1" x14ac:dyDescent="0.25">
      <c r="A5" s="26"/>
      <c r="B5" s="219" t="s">
        <v>225</v>
      </c>
      <c r="C5" s="219"/>
      <c r="D5" s="26"/>
    </row>
    <row r="6" spans="1:4" ht="5.65" customHeight="1" x14ac:dyDescent="0.25">
      <c r="A6" s="26"/>
      <c r="B6" s="11"/>
      <c r="C6" s="11"/>
      <c r="D6" s="26"/>
    </row>
    <row r="7" spans="1:4" ht="18.75" customHeight="1" x14ac:dyDescent="0.25">
      <c r="A7" s="26"/>
      <c r="B7" s="214" t="s">
        <v>222</v>
      </c>
      <c r="C7" s="214"/>
      <c r="D7" s="26"/>
    </row>
    <row r="8" spans="1:4" ht="1.5" customHeight="1" x14ac:dyDescent="0.25">
      <c r="A8" s="26"/>
      <c r="B8" s="44"/>
      <c r="C8" s="44"/>
      <c r="D8" s="26"/>
    </row>
    <row r="9" spans="1:4" ht="61.15" customHeight="1" x14ac:dyDescent="0.25">
      <c r="A9" s="26"/>
      <c r="B9" s="220" t="s">
        <v>286</v>
      </c>
      <c r="C9" s="220"/>
      <c r="D9" s="26"/>
    </row>
    <row r="10" spans="1:4" ht="18.399999999999999" customHeight="1" x14ac:dyDescent="0.25">
      <c r="A10" s="26"/>
      <c r="B10" s="214" t="s">
        <v>226</v>
      </c>
      <c r="C10" s="214"/>
      <c r="D10" s="26"/>
    </row>
    <row r="11" spans="1:4" ht="16.899999999999999" customHeight="1" x14ac:dyDescent="0.25">
      <c r="A11" s="26"/>
      <c r="B11" s="214" t="s">
        <v>307</v>
      </c>
      <c r="C11" s="214"/>
      <c r="D11" s="26"/>
    </row>
    <row r="12" spans="1:4" ht="6.75" customHeight="1" x14ac:dyDescent="0.25">
      <c r="A12" s="26"/>
      <c r="B12" s="44"/>
      <c r="C12" s="44"/>
      <c r="D12" s="26"/>
    </row>
    <row r="13" spans="1:4" ht="31.9" customHeight="1" x14ac:dyDescent="0.25">
      <c r="A13" s="26"/>
      <c r="B13" s="214" t="s">
        <v>330</v>
      </c>
      <c r="C13" s="214"/>
      <c r="D13" s="26"/>
    </row>
    <row r="14" spans="1:4" ht="6.75" customHeight="1" x14ac:dyDescent="0.25">
      <c r="A14" s="26"/>
      <c r="B14" s="28"/>
      <c r="C14" s="28"/>
      <c r="D14" s="26"/>
    </row>
    <row r="15" spans="1:4" ht="21.75" customHeight="1" x14ac:dyDescent="0.25">
      <c r="A15" s="26"/>
      <c r="B15" s="223" t="s">
        <v>308</v>
      </c>
      <c r="C15" s="224"/>
      <c r="D15" s="26"/>
    </row>
    <row r="16" spans="1:4" ht="44.25" customHeight="1" x14ac:dyDescent="0.25">
      <c r="A16" s="26"/>
      <c r="B16" s="224"/>
      <c r="C16" s="224"/>
      <c r="D16" s="26"/>
    </row>
    <row r="17" spans="1:4" ht="7.15" customHeight="1" x14ac:dyDescent="0.25">
      <c r="A17" s="26"/>
      <c r="B17" s="31"/>
      <c r="C17" s="31"/>
      <c r="D17" s="26"/>
    </row>
    <row r="18" spans="1:4" s="39" customFormat="1" ht="19.350000000000001" customHeight="1" x14ac:dyDescent="0.25">
      <c r="A18" s="26"/>
      <c r="B18" s="218" t="s">
        <v>297</v>
      </c>
      <c r="C18" s="225"/>
      <c r="D18" s="26"/>
    </row>
    <row r="19" spans="1:4" s="39" customFormat="1" ht="19.350000000000001" customHeight="1" x14ac:dyDescent="0.25">
      <c r="A19" s="26"/>
      <c r="B19" s="46" t="s">
        <v>298</v>
      </c>
      <c r="C19" s="54" t="s">
        <v>300</v>
      </c>
      <c r="D19" s="26"/>
    </row>
    <row r="20" spans="1:4" s="39" customFormat="1" ht="35.65" customHeight="1" x14ac:dyDescent="0.25">
      <c r="A20" s="26"/>
      <c r="B20" s="54" t="s">
        <v>299</v>
      </c>
      <c r="C20" s="54" t="s">
        <v>331</v>
      </c>
      <c r="D20" s="26"/>
    </row>
    <row r="21" spans="1:4" s="39" customFormat="1" ht="21" customHeight="1" x14ac:dyDescent="0.25">
      <c r="A21" s="26"/>
      <c r="B21" s="219" t="s">
        <v>301</v>
      </c>
      <c r="C21" s="226"/>
      <c r="D21" s="26"/>
    </row>
    <row r="22" spans="1:4" s="39" customFormat="1" ht="7.15" customHeight="1" x14ac:dyDescent="0.25">
      <c r="A22" s="26"/>
      <c r="B22" s="31"/>
      <c r="C22" s="31"/>
      <c r="D22" s="26"/>
    </row>
    <row r="23" spans="1:4" ht="20.85" customHeight="1" x14ac:dyDescent="0.25">
      <c r="A23" s="26"/>
      <c r="B23" s="45" t="s">
        <v>35</v>
      </c>
      <c r="C23" s="46"/>
      <c r="D23" s="26"/>
    </row>
    <row r="24" spans="1:4" ht="7.15" customHeight="1" x14ac:dyDescent="0.25">
      <c r="A24" s="26"/>
      <c r="B24" s="46"/>
      <c r="C24" s="46"/>
      <c r="D24" s="26"/>
    </row>
    <row r="25" spans="1:4" s="57" customFormat="1" ht="16.5" customHeight="1" x14ac:dyDescent="0.25">
      <c r="A25" s="26"/>
      <c r="B25" s="56" t="s">
        <v>332</v>
      </c>
      <c r="C25" s="56"/>
      <c r="D25" s="26"/>
    </row>
    <row r="26" spans="1:4" s="57" customFormat="1" ht="10.5" customHeight="1" x14ac:dyDescent="0.25">
      <c r="A26" s="26"/>
      <c r="B26" s="56"/>
      <c r="C26" s="56"/>
      <c r="D26" s="26"/>
    </row>
    <row r="27" spans="1:4" ht="18.75" customHeight="1" x14ac:dyDescent="0.25">
      <c r="A27" s="26"/>
      <c r="B27" s="43" t="s">
        <v>29</v>
      </c>
      <c r="C27" s="44"/>
      <c r="D27" s="26"/>
    </row>
    <row r="28" spans="1:4" ht="12" customHeight="1" x14ac:dyDescent="0.25">
      <c r="A28" s="26"/>
      <c r="B28" s="44"/>
      <c r="C28" s="44"/>
      <c r="D28" s="26"/>
    </row>
    <row r="29" spans="1:4" ht="15.75" x14ac:dyDescent="0.25">
      <c r="A29" s="26"/>
      <c r="B29" s="214" t="s">
        <v>32</v>
      </c>
      <c r="C29" s="214"/>
      <c r="D29" s="26"/>
    </row>
    <row r="30" spans="1:4" ht="15.75" x14ac:dyDescent="0.25">
      <c r="A30" s="26"/>
      <c r="B30" s="214" t="s">
        <v>287</v>
      </c>
      <c r="C30" s="214"/>
      <c r="D30" s="26"/>
    </row>
    <row r="31" spans="1:4" ht="15.75" x14ac:dyDescent="0.25">
      <c r="A31" s="26"/>
      <c r="B31" s="214" t="s">
        <v>288</v>
      </c>
      <c r="C31" s="214"/>
      <c r="D31" s="26"/>
    </row>
    <row r="32" spans="1:4" ht="43.9" customHeight="1" x14ac:dyDescent="0.25">
      <c r="A32" s="26"/>
      <c r="B32" s="214" t="s">
        <v>309</v>
      </c>
      <c r="C32" s="214"/>
      <c r="D32" s="26"/>
    </row>
    <row r="33" spans="1:4" ht="26.65" customHeight="1" x14ac:dyDescent="0.25">
      <c r="A33" s="26"/>
      <c r="B33" s="214" t="s">
        <v>289</v>
      </c>
      <c r="C33" s="214"/>
      <c r="D33" s="26"/>
    </row>
    <row r="34" spans="1:4" ht="9.4" customHeight="1" x14ac:dyDescent="0.25">
      <c r="A34" s="26"/>
      <c r="B34" s="28"/>
      <c r="C34" s="28"/>
      <c r="D34" s="26"/>
    </row>
    <row r="35" spans="1:4" ht="15.75" x14ac:dyDescent="0.25">
      <c r="A35" s="26"/>
      <c r="B35" s="43" t="s">
        <v>36</v>
      </c>
      <c r="C35" s="44"/>
      <c r="D35" s="26"/>
    </row>
    <row r="36" spans="1:4" ht="6.75" customHeight="1" x14ac:dyDescent="0.25">
      <c r="A36" s="26"/>
      <c r="B36" s="44"/>
      <c r="C36" s="44"/>
      <c r="D36" s="26"/>
    </row>
    <row r="37" spans="1:4" ht="15.75" x14ac:dyDescent="0.25">
      <c r="A37" s="26"/>
      <c r="B37" s="214" t="s">
        <v>232</v>
      </c>
      <c r="C37" s="214"/>
      <c r="D37" s="26"/>
    </row>
    <row r="38" spans="1:4" ht="6" customHeight="1" x14ac:dyDescent="0.25">
      <c r="A38" s="26"/>
      <c r="B38" s="214"/>
      <c r="C38" s="214"/>
      <c r="D38" s="26"/>
    </row>
    <row r="39" spans="1:4" ht="9.4" customHeight="1" x14ac:dyDescent="0.25">
      <c r="A39" s="26"/>
      <c r="B39" s="26"/>
      <c r="C39" s="221"/>
      <c r="D39" s="222"/>
    </row>
    <row r="40" spans="1:4" ht="27.4" customHeight="1" x14ac:dyDescent="0.25">
      <c r="A40" s="26"/>
      <c r="B40" s="213" t="s">
        <v>223</v>
      </c>
      <c r="C40" s="214"/>
      <c r="D40" s="26"/>
    </row>
    <row r="41" spans="1:4" ht="48" customHeight="1" x14ac:dyDescent="0.25">
      <c r="A41" s="26"/>
      <c r="B41" s="50" t="s">
        <v>313</v>
      </c>
      <c r="C41" s="50" t="s">
        <v>333</v>
      </c>
      <c r="D41" s="26"/>
    </row>
    <row r="42" spans="1:4" ht="49.5" customHeight="1" x14ac:dyDescent="0.25">
      <c r="A42" s="26"/>
      <c r="B42" s="50" t="s">
        <v>314</v>
      </c>
      <c r="C42" s="50" t="s">
        <v>310</v>
      </c>
      <c r="D42" s="26"/>
    </row>
    <row r="43" spans="1:4" ht="66.75" customHeight="1" x14ac:dyDescent="0.25">
      <c r="A43" s="26"/>
      <c r="B43" s="50" t="s">
        <v>315</v>
      </c>
      <c r="C43" s="50" t="s">
        <v>290</v>
      </c>
      <c r="D43" s="26"/>
    </row>
    <row r="44" spans="1:4" ht="43.9" customHeight="1" x14ac:dyDescent="0.25">
      <c r="A44" s="26"/>
      <c r="B44" s="50" t="s">
        <v>316</v>
      </c>
      <c r="C44" s="50" t="s">
        <v>219</v>
      </c>
      <c r="D44" s="26"/>
    </row>
    <row r="45" spans="1:4" s="39" customFormat="1" ht="27.75" customHeight="1" x14ac:dyDescent="0.25">
      <c r="A45" s="26"/>
      <c r="B45" s="50" t="s">
        <v>317</v>
      </c>
      <c r="C45" s="50" t="s">
        <v>292</v>
      </c>
      <c r="D45" s="26"/>
    </row>
    <row r="46" spans="1:4" ht="3.75" customHeight="1" x14ac:dyDescent="0.25">
      <c r="A46" s="26"/>
      <c r="B46" s="51"/>
      <c r="C46" s="11"/>
      <c r="D46" s="26"/>
    </row>
    <row r="47" spans="1:4" s="7" customFormat="1" ht="40.5" customHeight="1" x14ac:dyDescent="0.25">
      <c r="A47" s="30"/>
      <c r="B47" s="52" t="s">
        <v>233</v>
      </c>
      <c r="C47" s="52" t="s">
        <v>28</v>
      </c>
      <c r="D47" s="30"/>
    </row>
    <row r="48" spans="1:4" s="7" customFormat="1" ht="43.9" customHeight="1" x14ac:dyDescent="0.25">
      <c r="A48" s="30"/>
      <c r="B48" s="50" t="s">
        <v>334</v>
      </c>
      <c r="C48" s="50" t="s">
        <v>24</v>
      </c>
      <c r="D48" s="30"/>
    </row>
    <row r="49" spans="1:4" s="7" customFormat="1" ht="43.9" customHeight="1" x14ac:dyDescent="0.25">
      <c r="A49" s="30"/>
      <c r="B49" s="50" t="s">
        <v>318</v>
      </c>
      <c r="C49" s="50" t="s">
        <v>25</v>
      </c>
      <c r="D49" s="30"/>
    </row>
    <row r="50" spans="1:4" s="7" customFormat="1" ht="60.4" customHeight="1" x14ac:dyDescent="0.25">
      <c r="A50" s="30"/>
      <c r="B50" s="50" t="s">
        <v>319</v>
      </c>
      <c r="C50" s="50" t="s">
        <v>335</v>
      </c>
      <c r="D50" s="30"/>
    </row>
    <row r="51" spans="1:4" s="7" customFormat="1" ht="43.9" customHeight="1" x14ac:dyDescent="0.25">
      <c r="A51" s="30"/>
      <c r="B51" s="50" t="s">
        <v>320</v>
      </c>
      <c r="C51" s="50" t="s">
        <v>30</v>
      </c>
      <c r="D51" s="30"/>
    </row>
    <row r="52" spans="1:4" s="7" customFormat="1" ht="38.65" customHeight="1" x14ac:dyDescent="0.25">
      <c r="A52" s="30"/>
      <c r="B52" s="50" t="s">
        <v>321</v>
      </c>
      <c r="C52" s="50" t="s">
        <v>312</v>
      </c>
      <c r="D52" s="30"/>
    </row>
    <row r="53" spans="1:4" s="7" customFormat="1" ht="5.25" customHeight="1" x14ac:dyDescent="0.25">
      <c r="A53" s="30"/>
      <c r="B53" s="27"/>
      <c r="C53" s="27"/>
      <c r="D53" s="30"/>
    </row>
    <row r="54" spans="1:4" s="7" customFormat="1" ht="35.65" customHeight="1" x14ac:dyDescent="0.25">
      <c r="A54" s="30"/>
      <c r="B54" s="43" t="s">
        <v>26</v>
      </c>
      <c r="C54" s="43" t="s">
        <v>31</v>
      </c>
      <c r="D54" s="30"/>
    </row>
    <row r="55" spans="1:4" s="7" customFormat="1" ht="35.65" customHeight="1" x14ac:dyDescent="0.25">
      <c r="A55" s="30"/>
      <c r="B55" s="50" t="s">
        <v>322</v>
      </c>
      <c r="C55" s="50" t="s">
        <v>336</v>
      </c>
      <c r="D55" s="30"/>
    </row>
    <row r="56" spans="1:4" s="7" customFormat="1" ht="36.75" customHeight="1" x14ac:dyDescent="0.25">
      <c r="A56" s="30"/>
      <c r="B56" s="50" t="s">
        <v>323</v>
      </c>
      <c r="C56" s="50" t="s">
        <v>27</v>
      </c>
      <c r="D56" s="30"/>
    </row>
    <row r="57" spans="1:4" s="7" customFormat="1" ht="48" customHeight="1" x14ac:dyDescent="0.25">
      <c r="A57" s="30"/>
      <c r="B57" s="214" t="s">
        <v>337</v>
      </c>
      <c r="C57" s="214"/>
      <c r="D57" s="30"/>
    </row>
    <row r="58" spans="1:4" ht="7.5" customHeight="1" x14ac:dyDescent="0.25">
      <c r="A58" s="26"/>
      <c r="B58" s="28"/>
      <c r="C58" s="28"/>
      <c r="D58" s="26"/>
    </row>
    <row r="59" spans="1:4" ht="32.65" customHeight="1" x14ac:dyDescent="0.25">
      <c r="A59" s="26"/>
      <c r="B59" s="213" t="s">
        <v>293</v>
      </c>
      <c r="C59" s="214"/>
      <c r="D59" s="26"/>
    </row>
    <row r="60" spans="1:4" ht="55.5" customHeight="1" x14ac:dyDescent="0.25">
      <c r="A60" s="26"/>
      <c r="B60" s="50" t="s">
        <v>324</v>
      </c>
      <c r="C60" s="50" t="s">
        <v>294</v>
      </c>
      <c r="D60" s="26"/>
    </row>
    <row r="61" spans="1:4" ht="56.25" customHeight="1" x14ac:dyDescent="0.25">
      <c r="A61" s="26"/>
      <c r="B61" s="50" t="s">
        <v>325</v>
      </c>
      <c r="C61" s="50" t="s">
        <v>212</v>
      </c>
      <c r="D61" s="26"/>
    </row>
    <row r="62" spans="1:4" ht="51" customHeight="1" x14ac:dyDescent="0.25">
      <c r="A62" s="26"/>
      <c r="B62" s="214" t="s">
        <v>306</v>
      </c>
      <c r="C62" s="214"/>
      <c r="D62" s="26"/>
    </row>
    <row r="63" spans="1:4" ht="5.65" customHeight="1" x14ac:dyDescent="0.25">
      <c r="A63" s="26"/>
      <c r="B63" s="28"/>
      <c r="C63" s="28"/>
      <c r="D63" s="26"/>
    </row>
    <row r="64" spans="1:4" ht="32.65" customHeight="1" x14ac:dyDescent="0.25">
      <c r="A64" s="26"/>
      <c r="B64" s="28"/>
      <c r="C64" s="28"/>
      <c r="D64" s="26"/>
    </row>
    <row r="65" spans="1:4" ht="20.65" customHeight="1" x14ac:dyDescent="0.25">
      <c r="A65" s="26"/>
      <c r="B65" s="213" t="s">
        <v>224</v>
      </c>
      <c r="C65" s="214"/>
      <c r="D65" s="26"/>
    </row>
    <row r="66" spans="1:4" ht="84.4" customHeight="1" x14ac:dyDescent="0.25">
      <c r="A66" s="26"/>
      <c r="B66" s="214" t="s">
        <v>339</v>
      </c>
      <c r="C66" s="215"/>
      <c r="D66" s="26"/>
    </row>
    <row r="67" spans="1:4" ht="42.4" customHeight="1" x14ac:dyDescent="0.25">
      <c r="A67" s="26"/>
      <c r="B67" s="44" t="s">
        <v>326</v>
      </c>
      <c r="C67" s="44" t="s">
        <v>338</v>
      </c>
      <c r="D67" s="26"/>
    </row>
    <row r="68" spans="1:4" ht="44.65" customHeight="1" x14ac:dyDescent="0.25">
      <c r="A68" s="26"/>
      <c r="B68" s="44" t="s">
        <v>302</v>
      </c>
      <c r="C68" s="44" t="s">
        <v>213</v>
      </c>
      <c r="D68" s="26"/>
    </row>
    <row r="69" spans="1:4" ht="38.25" customHeight="1" x14ac:dyDescent="0.25">
      <c r="A69" s="26"/>
      <c r="B69" s="44" t="s">
        <v>303</v>
      </c>
      <c r="C69" s="44" t="s">
        <v>214</v>
      </c>
      <c r="D69" s="26"/>
    </row>
    <row r="70" spans="1:4" ht="47.25" customHeight="1" x14ac:dyDescent="0.25">
      <c r="A70" s="26"/>
      <c r="B70" s="44" t="s">
        <v>304</v>
      </c>
      <c r="C70" s="44" t="s">
        <v>216</v>
      </c>
      <c r="D70" s="26"/>
    </row>
    <row r="71" spans="1:4" ht="24.75" customHeight="1" x14ac:dyDescent="0.25">
      <c r="A71" s="26"/>
      <c r="B71" s="47" t="s">
        <v>305</v>
      </c>
      <c r="C71" s="48"/>
      <c r="D71" s="26"/>
    </row>
    <row r="72" spans="1:4" ht="30.75" x14ac:dyDescent="0.25">
      <c r="A72" s="26"/>
      <c r="B72" s="48" t="s">
        <v>33</v>
      </c>
      <c r="C72" s="48" t="s">
        <v>34</v>
      </c>
      <c r="D72" s="26"/>
    </row>
    <row r="73" spans="1:4" ht="15.75" x14ac:dyDescent="0.25">
      <c r="A73" s="26"/>
      <c r="B73" s="28"/>
      <c r="C73" s="28"/>
      <c r="D73" s="26"/>
    </row>
  </sheetData>
  <sheetProtection algorithmName="SHA-512" hashValue="OZqb0XU9gjyvRPx2QF27WUmk7tS4qo8/SHRulgJ76q5V4s5YRzAge5hmD2fPbnnP0rOr1lNaxjl66O/r/UsOrQ==" saltValue="rjSG6UaXnjCgHYM81c+Btw==" spinCount="100000" sheet="1" objects="1" scenarios="1" selectLockedCells="1"/>
  <mergeCells count="25">
    <mergeCell ref="C39:D39"/>
    <mergeCell ref="B15:C16"/>
    <mergeCell ref="B30:C30"/>
    <mergeCell ref="B7:C7"/>
    <mergeCell ref="B31:C31"/>
    <mergeCell ref="B33:C33"/>
    <mergeCell ref="B11:C11"/>
    <mergeCell ref="B18:C18"/>
    <mergeCell ref="B21:C21"/>
    <mergeCell ref="B65:C65"/>
    <mergeCell ref="B66:C66"/>
    <mergeCell ref="B2:C2"/>
    <mergeCell ref="B57:C57"/>
    <mergeCell ref="B62:C62"/>
    <mergeCell ref="B4:C4"/>
    <mergeCell ref="B5:C5"/>
    <mergeCell ref="B9:C9"/>
    <mergeCell ref="B10:C10"/>
    <mergeCell ref="B13:C13"/>
    <mergeCell ref="B29:C29"/>
    <mergeCell ref="B32:C32"/>
    <mergeCell ref="B37:C37"/>
    <mergeCell ref="B38:C38"/>
    <mergeCell ref="B40:C40"/>
    <mergeCell ref="B59:C59"/>
  </mergeCells>
  <pageMargins left="0.23622047244094491" right="0.23622047244094491" top="0.35433070866141736" bottom="0.35433070866141736" header="0.31496062992125984"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pageSetUpPr fitToPage="1"/>
  </sheetPr>
  <dimension ref="A1:AEN116"/>
  <sheetViews>
    <sheetView tabSelected="1" zoomScale="55" zoomScaleNormal="55" zoomScaleSheetLayoutView="40" workbookViewId="0">
      <selection activeCell="B1" sqref="B1:F1"/>
    </sheetView>
  </sheetViews>
  <sheetFormatPr defaultColWidth="9" defaultRowHeight="52.5" customHeight="1" x14ac:dyDescent="0.2"/>
  <cols>
    <col min="1" max="1" width="1.42578125" style="8" customWidth="1"/>
    <col min="2" max="2" width="11.85546875" style="10" customWidth="1"/>
    <col min="3" max="3" width="28" style="8" customWidth="1"/>
    <col min="4" max="4" width="22" style="8" customWidth="1"/>
    <col min="5" max="5" width="16" style="8" customWidth="1"/>
    <col min="6" max="6" width="14.42578125" style="8" customWidth="1"/>
    <col min="7" max="14" width="18.85546875" style="9" customWidth="1"/>
    <col min="15" max="15" width="43.5703125" style="10" customWidth="1"/>
    <col min="16" max="16" width="135.85546875" style="10" customWidth="1"/>
    <col min="17" max="17" width="13.42578125" style="13" customWidth="1"/>
    <col min="18" max="18" width="19" style="8" customWidth="1"/>
    <col min="19" max="19" width="21.5703125" style="8" customWidth="1"/>
    <col min="20" max="20" width="44.5703125" style="8" customWidth="1"/>
    <col min="21" max="21" width="43.140625" style="8" customWidth="1"/>
    <col min="22" max="16384" width="9" style="8"/>
  </cols>
  <sheetData>
    <row r="1" spans="1:21" ht="52.5" customHeight="1" x14ac:dyDescent="0.5">
      <c r="B1" s="274" t="s">
        <v>385</v>
      </c>
      <c r="C1" s="275"/>
      <c r="D1" s="275"/>
      <c r="E1" s="275"/>
      <c r="F1" s="275"/>
      <c r="G1" s="118"/>
      <c r="H1" s="118"/>
      <c r="I1" s="118"/>
      <c r="J1" s="119"/>
      <c r="K1" s="119"/>
      <c r="L1" s="119"/>
      <c r="M1" s="119"/>
      <c r="N1" s="119"/>
      <c r="O1" s="119"/>
      <c r="P1" s="119"/>
    </row>
    <row r="2" spans="1:21" s="13" customFormat="1" ht="33.75" customHeight="1" x14ac:dyDescent="0.4">
      <c r="B2" s="276" t="s">
        <v>406</v>
      </c>
      <c r="C2" s="277"/>
      <c r="D2" s="277"/>
      <c r="E2" s="277"/>
      <c r="F2" s="277"/>
      <c r="G2" s="277"/>
      <c r="H2" s="277"/>
      <c r="I2" s="277"/>
      <c r="J2" s="277"/>
      <c r="K2" s="277"/>
      <c r="L2" s="277"/>
      <c r="M2" s="16"/>
      <c r="N2" s="16"/>
      <c r="O2" s="278"/>
      <c r="P2" s="279"/>
      <c r="R2" s="8"/>
      <c r="S2" s="8"/>
      <c r="T2" s="8"/>
      <c r="U2" s="8"/>
    </row>
    <row r="3" spans="1:21" ht="6.95" customHeight="1" thickBot="1" x14ac:dyDescent="0.25">
      <c r="A3" s="13"/>
      <c r="B3" s="8"/>
      <c r="R3" s="13"/>
      <c r="S3" s="13"/>
      <c r="T3" s="13"/>
      <c r="U3" s="13"/>
    </row>
    <row r="4" spans="1:21" ht="34.15" customHeight="1" thickTop="1" thickBot="1" x14ac:dyDescent="0.35">
      <c r="A4" s="13"/>
      <c r="B4" s="280" t="s">
        <v>204</v>
      </c>
      <c r="C4" s="281"/>
      <c r="D4" s="282"/>
      <c r="E4" s="283" t="s">
        <v>94</v>
      </c>
      <c r="F4" s="284"/>
      <c r="G4" s="285"/>
      <c r="H4" s="286"/>
      <c r="I4" s="17"/>
      <c r="J4" s="287" t="s">
        <v>37</v>
      </c>
      <c r="K4" s="288"/>
      <c r="L4" s="289">
        <v>43160</v>
      </c>
      <c r="M4" s="290"/>
      <c r="N4" s="60"/>
      <c r="O4" s="15"/>
      <c r="P4" s="15"/>
    </row>
    <row r="5" spans="1:21" s="13" customFormat="1" ht="7.5" customHeight="1" thickTop="1" thickBot="1" x14ac:dyDescent="0.25">
      <c r="B5" s="15"/>
      <c r="G5" s="16"/>
      <c r="H5" s="16"/>
      <c r="I5" s="16"/>
      <c r="J5" s="16"/>
      <c r="K5" s="16"/>
      <c r="L5" s="16"/>
      <c r="M5" s="16"/>
      <c r="N5" s="58"/>
      <c r="O5" s="15"/>
      <c r="P5" s="15"/>
    </row>
    <row r="6" spans="1:21" ht="47.45" customHeight="1" thickTop="1" thickBot="1" x14ac:dyDescent="0.35">
      <c r="A6" s="13"/>
      <c r="B6" s="267" t="s">
        <v>0</v>
      </c>
      <c r="C6" s="293"/>
      <c r="D6" s="294"/>
      <c r="E6" s="295">
        <v>650000</v>
      </c>
      <c r="F6" s="296"/>
      <c r="G6" s="16"/>
      <c r="H6" s="262" t="s">
        <v>234</v>
      </c>
      <c r="I6" s="263"/>
      <c r="J6" s="263"/>
      <c r="K6" s="264"/>
      <c r="L6" s="265" t="s">
        <v>403</v>
      </c>
      <c r="M6" s="266"/>
      <c r="N6" s="60"/>
      <c r="O6" s="60"/>
      <c r="P6" s="60"/>
      <c r="Q6" s="18"/>
    </row>
    <row r="7" spans="1:21" ht="47.45" customHeight="1" thickTop="1" thickBot="1" x14ac:dyDescent="0.35">
      <c r="A7" s="13"/>
      <c r="B7" s="267" t="s">
        <v>329</v>
      </c>
      <c r="C7" s="268"/>
      <c r="D7" s="269"/>
      <c r="E7" s="270" t="s">
        <v>404</v>
      </c>
      <c r="F7" s="271"/>
      <c r="G7" s="16"/>
      <c r="H7" s="272" t="s">
        <v>328</v>
      </c>
      <c r="I7" s="273"/>
      <c r="J7" s="273"/>
      <c r="K7" s="273"/>
      <c r="L7" s="265" t="s">
        <v>404</v>
      </c>
      <c r="M7" s="266"/>
      <c r="N7" s="60"/>
      <c r="O7" s="242"/>
      <c r="P7" s="243"/>
    </row>
    <row r="8" spans="1:21" ht="14.25" customHeight="1" thickTop="1" x14ac:dyDescent="0.25">
      <c r="A8" s="60"/>
      <c r="B8" s="60"/>
      <c r="C8" s="60"/>
      <c r="D8" s="60"/>
      <c r="E8" s="60"/>
      <c r="F8" s="60"/>
      <c r="G8" s="60"/>
      <c r="H8" s="60"/>
      <c r="I8" s="60"/>
      <c r="J8" s="60"/>
      <c r="K8" s="60"/>
      <c r="L8" s="60"/>
      <c r="M8" s="60"/>
      <c r="N8" s="60"/>
      <c r="O8" s="60"/>
      <c r="P8" s="116"/>
    </row>
    <row r="9" spans="1:21" s="13" customFormat="1" ht="74.650000000000006" customHeight="1" x14ac:dyDescent="0.25">
      <c r="B9" s="244" t="s">
        <v>381</v>
      </c>
      <c r="C9" s="245"/>
      <c r="D9" s="245"/>
      <c r="E9" s="245"/>
      <c r="F9" s="245"/>
      <c r="G9" s="245"/>
      <c r="H9" s="245"/>
      <c r="I9" s="245"/>
      <c r="J9" s="246" t="s">
        <v>378</v>
      </c>
      <c r="K9" s="247"/>
      <c r="L9" s="248"/>
      <c r="M9" s="248"/>
      <c r="N9" s="16"/>
      <c r="O9" s="15"/>
      <c r="P9" s="15"/>
    </row>
    <row r="10" spans="1:21" s="13" customFormat="1" ht="15" customHeight="1" x14ac:dyDescent="0.2">
      <c r="B10" s="15"/>
      <c r="G10" s="16"/>
      <c r="H10" s="16"/>
      <c r="I10" s="16"/>
      <c r="J10" s="16"/>
      <c r="K10" s="16"/>
      <c r="L10" s="16"/>
      <c r="M10" s="16"/>
      <c r="N10" s="16"/>
      <c r="O10" s="15"/>
      <c r="P10" s="15"/>
    </row>
    <row r="11" spans="1:21" s="53" customFormat="1" ht="28.35" customHeight="1" thickBot="1" x14ac:dyDescent="0.45">
      <c r="B11" s="249" t="s">
        <v>296</v>
      </c>
      <c r="C11" s="250"/>
      <c r="D11" s="250"/>
      <c r="E11" s="250"/>
      <c r="F11" s="250"/>
      <c r="G11" s="250"/>
      <c r="H11" s="250"/>
      <c r="I11" s="250"/>
      <c r="J11" s="250"/>
      <c r="K11" s="250"/>
      <c r="L11" s="250"/>
      <c r="M11" s="250"/>
      <c r="N11" s="115"/>
      <c r="O11" s="114"/>
      <c r="P11" s="114"/>
    </row>
    <row r="12" spans="1:21" ht="34.9" customHeight="1" thickTop="1" x14ac:dyDescent="0.2">
      <c r="A12" s="13"/>
      <c r="B12" s="251" t="s">
        <v>7</v>
      </c>
      <c r="C12" s="252"/>
      <c r="D12" s="252"/>
      <c r="E12" s="252"/>
      <c r="F12" s="253"/>
      <c r="G12" s="254" t="s">
        <v>229</v>
      </c>
      <c r="H12" s="255"/>
      <c r="I12" s="255" t="s">
        <v>230</v>
      </c>
      <c r="J12" s="255"/>
      <c r="K12" s="256"/>
      <c r="L12" s="257" t="s">
        <v>208</v>
      </c>
      <c r="M12" s="258"/>
      <c r="N12" s="102" t="s">
        <v>374</v>
      </c>
      <c r="O12" s="259" t="s">
        <v>278</v>
      </c>
      <c r="P12" s="260"/>
      <c r="Q12" s="20"/>
    </row>
    <row r="13" spans="1:21" s="42" customFormat="1" ht="71.25" customHeight="1" thickBot="1" x14ac:dyDescent="0.3">
      <c r="A13" s="40"/>
      <c r="B13" s="63" t="s">
        <v>276</v>
      </c>
      <c r="C13" s="64" t="s">
        <v>311</v>
      </c>
      <c r="D13" s="65" t="s">
        <v>235</v>
      </c>
      <c r="E13" s="65" t="s">
        <v>267</v>
      </c>
      <c r="F13" s="66" t="s">
        <v>291</v>
      </c>
      <c r="G13" s="67" t="s">
        <v>265</v>
      </c>
      <c r="H13" s="68" t="s">
        <v>266</v>
      </c>
      <c r="I13" s="68" t="s">
        <v>400</v>
      </c>
      <c r="J13" s="68" t="s">
        <v>444</v>
      </c>
      <c r="K13" s="69" t="s">
        <v>402</v>
      </c>
      <c r="L13" s="70" t="s">
        <v>263</v>
      </c>
      <c r="M13" s="71" t="s">
        <v>264</v>
      </c>
      <c r="N13" s="103" t="s">
        <v>373</v>
      </c>
      <c r="O13" s="72" t="s">
        <v>209</v>
      </c>
      <c r="P13" s="55" t="s">
        <v>277</v>
      </c>
      <c r="Q13" s="41"/>
    </row>
    <row r="14" spans="1:21" s="12" customFormat="1" ht="89.45" customHeight="1" thickTop="1" x14ac:dyDescent="0.25">
      <c r="A14" s="14"/>
      <c r="B14" s="34"/>
      <c r="C14" s="35" t="s">
        <v>407</v>
      </c>
      <c r="D14" s="34" t="s">
        <v>252</v>
      </c>
      <c r="E14" s="36" t="s">
        <v>200</v>
      </c>
      <c r="F14" s="36" t="s">
        <v>284</v>
      </c>
      <c r="G14" s="37">
        <v>625000</v>
      </c>
      <c r="H14" s="37">
        <v>0</v>
      </c>
      <c r="I14" s="25">
        <v>15</v>
      </c>
      <c r="J14" s="25">
        <v>0</v>
      </c>
      <c r="K14" s="120">
        <v>15</v>
      </c>
      <c r="L14" s="37">
        <v>375000</v>
      </c>
      <c r="M14" s="37">
        <v>0</v>
      </c>
      <c r="N14" s="122">
        <f t="shared" ref="N14" si="0">SUM(G14:H14,L14:M14)</f>
        <v>1000000</v>
      </c>
      <c r="O14" s="38" t="s">
        <v>391</v>
      </c>
      <c r="P14" s="38" t="s">
        <v>427</v>
      </c>
      <c r="Q14" s="14"/>
    </row>
    <row r="15" spans="1:21" s="12" customFormat="1" ht="89.45" customHeight="1" x14ac:dyDescent="0.25">
      <c r="A15" s="14"/>
      <c r="B15" s="24"/>
      <c r="C15" s="32" t="s">
        <v>408</v>
      </c>
      <c r="D15" s="24" t="s">
        <v>210</v>
      </c>
      <c r="E15" s="21" t="s">
        <v>272</v>
      </c>
      <c r="F15" s="21" t="s">
        <v>279</v>
      </c>
      <c r="G15" s="22">
        <v>270000</v>
      </c>
      <c r="H15" s="22">
        <v>0</v>
      </c>
      <c r="I15" s="25">
        <v>10</v>
      </c>
      <c r="J15" s="25">
        <v>0</v>
      </c>
      <c r="K15" s="120">
        <v>10</v>
      </c>
      <c r="L15" s="22" t="s">
        <v>445</v>
      </c>
      <c r="M15" s="22">
        <v>0</v>
      </c>
      <c r="N15" s="123" t="s">
        <v>445</v>
      </c>
      <c r="O15" s="23" t="s">
        <v>347</v>
      </c>
      <c r="P15" s="23" t="s">
        <v>428</v>
      </c>
      <c r="Q15" s="14"/>
    </row>
    <row r="16" spans="1:21" s="12" customFormat="1" ht="118.9" customHeight="1" x14ac:dyDescent="0.25">
      <c r="A16" s="14"/>
      <c r="B16" s="24"/>
      <c r="C16" s="32" t="s">
        <v>421</v>
      </c>
      <c r="D16" s="24" t="s">
        <v>241</v>
      </c>
      <c r="E16" s="21" t="s">
        <v>269</v>
      </c>
      <c r="F16" s="21" t="s">
        <v>281</v>
      </c>
      <c r="G16" s="22" t="s">
        <v>445</v>
      </c>
      <c r="H16" s="22">
        <v>0</v>
      </c>
      <c r="I16" s="25">
        <v>14</v>
      </c>
      <c r="J16" s="25">
        <v>0</v>
      </c>
      <c r="K16" s="120">
        <v>14</v>
      </c>
      <c r="L16" s="22" t="s">
        <v>445</v>
      </c>
      <c r="M16" s="22">
        <v>0</v>
      </c>
      <c r="N16" s="123" t="s">
        <v>445</v>
      </c>
      <c r="O16" s="23" t="s">
        <v>409</v>
      </c>
      <c r="P16" s="23" t="s">
        <v>429</v>
      </c>
      <c r="Q16" s="14"/>
    </row>
    <row r="17" spans="1:820" s="12" customFormat="1" ht="89.45" customHeight="1" x14ac:dyDescent="0.25">
      <c r="A17" s="14"/>
      <c r="B17" s="24"/>
      <c r="C17" s="32" t="s">
        <v>410</v>
      </c>
      <c r="D17" s="24" t="s">
        <v>252</v>
      </c>
      <c r="E17" s="21" t="s">
        <v>269</v>
      </c>
      <c r="F17" s="21" t="s">
        <v>279</v>
      </c>
      <c r="G17" s="22">
        <v>100000</v>
      </c>
      <c r="H17" s="22">
        <v>0</v>
      </c>
      <c r="I17" s="25">
        <v>4</v>
      </c>
      <c r="J17" s="25">
        <v>4</v>
      </c>
      <c r="K17" s="120">
        <f>SUM(InputForm3[[#This Row],[Special provision fund additional planned places]:[Other investment additional planned places]])</f>
        <v>8</v>
      </c>
      <c r="L17" s="22" t="s">
        <v>445</v>
      </c>
      <c r="M17" s="22" t="s">
        <v>445</v>
      </c>
      <c r="N17" s="123" t="s">
        <v>445</v>
      </c>
      <c r="O17" s="23" t="s">
        <v>411</v>
      </c>
      <c r="P17" s="23" t="s">
        <v>430</v>
      </c>
      <c r="Q17" s="14"/>
    </row>
    <row r="18" spans="1:820" ht="89.45" customHeight="1" x14ac:dyDescent="0.2">
      <c r="B18" s="24"/>
      <c r="C18" s="32" t="s">
        <v>422</v>
      </c>
      <c r="D18" s="24" t="s">
        <v>258</v>
      </c>
      <c r="E18" s="21" t="s">
        <v>269</v>
      </c>
      <c r="F18" s="21" t="s">
        <v>281</v>
      </c>
      <c r="G18" s="22">
        <v>80000</v>
      </c>
      <c r="H18" s="22">
        <v>0</v>
      </c>
      <c r="I18" s="25">
        <v>10</v>
      </c>
      <c r="J18" s="25">
        <v>0</v>
      </c>
      <c r="K18" s="121">
        <f>SUM(InputForm3[[#This Row],[Special provision fund additional planned places]:[Other investment additional planned places]])</f>
        <v>10</v>
      </c>
      <c r="L18" s="59">
        <v>0</v>
      </c>
      <c r="M18" s="22" t="s">
        <v>445</v>
      </c>
      <c r="N18" s="123" t="s">
        <v>445</v>
      </c>
      <c r="O18" s="23" t="s">
        <v>423</v>
      </c>
      <c r="P18" s="38" t="s">
        <v>424</v>
      </c>
    </row>
    <row r="19" spans="1:820" ht="89.45" customHeight="1" thickBot="1" x14ac:dyDescent="0.3">
      <c r="C19" s="33"/>
      <c r="D19" s="13"/>
      <c r="E19" s="13"/>
      <c r="F19" s="13"/>
      <c r="G19" s="16"/>
      <c r="H19" s="16"/>
      <c r="I19" s="16"/>
      <c r="J19" s="16"/>
      <c r="K19" s="16"/>
      <c r="L19" s="16"/>
      <c r="M19" s="16"/>
      <c r="N19" s="16"/>
      <c r="O19" s="15"/>
      <c r="P19" s="15"/>
      <c r="Q19" s="74"/>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c r="IW19" s="75"/>
      <c r="IX19" s="75"/>
      <c r="IY19" s="75"/>
      <c r="IZ19" s="75"/>
      <c r="JA19" s="75"/>
      <c r="JB19" s="75"/>
      <c r="JC19" s="75"/>
      <c r="JD19" s="75"/>
      <c r="JE19" s="75"/>
      <c r="JF19" s="75"/>
      <c r="JG19" s="75"/>
      <c r="JH19" s="75"/>
      <c r="JI19" s="75"/>
      <c r="JJ19" s="75"/>
      <c r="JK19" s="75"/>
      <c r="JL19" s="75"/>
      <c r="JM19" s="75"/>
      <c r="JN19" s="75"/>
      <c r="JO19" s="75"/>
      <c r="JP19" s="75"/>
      <c r="JQ19" s="75"/>
      <c r="JR19" s="75"/>
      <c r="JS19" s="75"/>
      <c r="JT19" s="75"/>
      <c r="JU19" s="75"/>
      <c r="JV19" s="75"/>
      <c r="JW19" s="75"/>
      <c r="JX19" s="75"/>
      <c r="JY19" s="75"/>
      <c r="JZ19" s="75"/>
      <c r="KA19" s="75"/>
      <c r="KB19" s="75"/>
      <c r="KC19" s="75"/>
      <c r="KD19" s="75"/>
      <c r="KE19" s="75"/>
      <c r="KF19" s="75"/>
      <c r="KG19" s="75"/>
      <c r="KH19" s="75"/>
      <c r="KI19" s="75"/>
      <c r="KJ19" s="75"/>
      <c r="KK19" s="75"/>
      <c r="KL19" s="75"/>
      <c r="KM19" s="75"/>
      <c r="KN19" s="75"/>
      <c r="KO19" s="75"/>
      <c r="KP19" s="75"/>
      <c r="KQ19" s="75"/>
      <c r="KR19" s="75"/>
      <c r="KS19" s="75"/>
      <c r="KT19" s="75"/>
      <c r="KU19" s="75"/>
      <c r="KV19" s="75"/>
      <c r="KW19" s="75"/>
      <c r="KX19" s="75"/>
      <c r="KY19" s="75"/>
      <c r="KZ19" s="75"/>
      <c r="LA19" s="75"/>
      <c r="LB19" s="75"/>
      <c r="LC19" s="75"/>
      <c r="LD19" s="75"/>
      <c r="LE19" s="75"/>
      <c r="LF19" s="75"/>
      <c r="LG19" s="75"/>
      <c r="LH19" s="75"/>
      <c r="LI19" s="75"/>
      <c r="LJ19" s="75"/>
      <c r="LK19" s="75"/>
      <c r="LL19" s="75"/>
      <c r="LM19" s="75"/>
      <c r="LN19" s="75"/>
      <c r="LO19" s="75"/>
      <c r="LP19" s="75"/>
      <c r="LQ19" s="75"/>
      <c r="LR19" s="75"/>
      <c r="LS19" s="75"/>
      <c r="LT19" s="75"/>
      <c r="LU19" s="75"/>
      <c r="LV19" s="75"/>
      <c r="LW19" s="75"/>
      <c r="LX19" s="75"/>
      <c r="LY19" s="75"/>
      <c r="LZ19" s="75"/>
      <c r="MA19" s="75"/>
      <c r="MB19" s="75"/>
      <c r="MC19" s="75"/>
      <c r="MD19" s="75"/>
      <c r="ME19" s="75"/>
      <c r="MF19" s="75"/>
      <c r="MG19" s="75"/>
      <c r="MH19" s="75"/>
      <c r="MI19" s="75"/>
      <c r="MJ19" s="75"/>
      <c r="MK19" s="75"/>
      <c r="ML19" s="75"/>
      <c r="MM19" s="75"/>
      <c r="MN19" s="75"/>
      <c r="MO19" s="75"/>
      <c r="MP19" s="75"/>
      <c r="MQ19" s="75"/>
      <c r="MR19" s="75"/>
      <c r="MS19" s="75"/>
      <c r="MT19" s="75"/>
      <c r="MU19" s="75"/>
      <c r="MV19" s="75"/>
      <c r="MW19" s="75"/>
      <c r="MX19" s="75"/>
      <c r="MY19" s="75"/>
      <c r="MZ19" s="75"/>
      <c r="NA19" s="75"/>
      <c r="NB19" s="75"/>
      <c r="NC19" s="75"/>
      <c r="ND19" s="75"/>
      <c r="NE19" s="75"/>
      <c r="NF19" s="75"/>
      <c r="NG19" s="75"/>
      <c r="NH19" s="75"/>
      <c r="NI19" s="75"/>
      <c r="NJ19" s="75"/>
      <c r="NK19" s="75"/>
      <c r="NL19" s="75"/>
      <c r="NM19" s="75"/>
      <c r="NN19" s="75"/>
      <c r="NO19" s="75"/>
      <c r="NP19" s="75"/>
      <c r="NQ19" s="75"/>
      <c r="NR19" s="75"/>
      <c r="NS19" s="75"/>
      <c r="NT19" s="75"/>
      <c r="NU19" s="75"/>
      <c r="NV19" s="75"/>
      <c r="NW19" s="75"/>
      <c r="NX19" s="75"/>
      <c r="NY19" s="75"/>
      <c r="NZ19" s="75"/>
      <c r="OA19" s="75"/>
      <c r="OB19" s="75"/>
      <c r="OC19" s="75"/>
      <c r="OD19" s="75"/>
      <c r="OE19" s="75"/>
      <c r="OF19" s="75"/>
      <c r="OG19" s="75"/>
      <c r="OH19" s="75"/>
      <c r="OI19" s="75"/>
      <c r="OJ19" s="75"/>
      <c r="OK19" s="75"/>
      <c r="OL19" s="75"/>
      <c r="OM19" s="75"/>
      <c r="ON19" s="75"/>
      <c r="OO19" s="75"/>
      <c r="OP19" s="75"/>
      <c r="OQ19" s="75"/>
      <c r="OR19" s="75"/>
      <c r="OS19" s="75"/>
      <c r="OT19" s="75"/>
      <c r="OU19" s="75"/>
      <c r="OV19" s="75"/>
      <c r="OW19" s="75"/>
      <c r="OX19" s="75"/>
      <c r="OY19" s="75"/>
      <c r="OZ19" s="75"/>
      <c r="PA19" s="75"/>
      <c r="PB19" s="75"/>
      <c r="PC19" s="75"/>
      <c r="PD19" s="75"/>
      <c r="PE19" s="75"/>
      <c r="PF19" s="75"/>
      <c r="PG19" s="75"/>
      <c r="PH19" s="75"/>
      <c r="PI19" s="75"/>
      <c r="PJ19" s="75"/>
      <c r="PK19" s="75"/>
      <c r="PL19" s="75"/>
      <c r="PM19" s="75"/>
      <c r="PN19" s="75"/>
      <c r="PO19" s="75"/>
      <c r="PP19" s="75"/>
      <c r="PQ19" s="75"/>
      <c r="PR19" s="75"/>
      <c r="PS19" s="75"/>
      <c r="PT19" s="75"/>
      <c r="PU19" s="75"/>
      <c r="PV19" s="75"/>
      <c r="PW19" s="75"/>
      <c r="PX19" s="75"/>
      <c r="PY19" s="75"/>
      <c r="PZ19" s="75"/>
      <c r="QA19" s="75"/>
      <c r="QB19" s="75"/>
      <c r="QC19" s="75"/>
      <c r="QD19" s="75"/>
      <c r="QE19" s="75"/>
      <c r="QF19" s="75"/>
      <c r="QG19" s="75"/>
      <c r="QH19" s="75"/>
      <c r="QI19" s="75"/>
      <c r="QJ19" s="75"/>
      <c r="QK19" s="75"/>
      <c r="QL19" s="75"/>
      <c r="QM19" s="75"/>
      <c r="QN19" s="75"/>
      <c r="QO19" s="75"/>
      <c r="QP19" s="75"/>
      <c r="QQ19" s="75"/>
      <c r="QR19" s="75"/>
      <c r="QS19" s="75"/>
      <c r="QT19" s="75"/>
      <c r="QU19" s="75"/>
      <c r="QV19" s="75"/>
      <c r="QW19" s="75"/>
      <c r="QX19" s="75"/>
      <c r="QY19" s="75"/>
      <c r="QZ19" s="75"/>
      <c r="RA19" s="75"/>
      <c r="RB19" s="75"/>
      <c r="RC19" s="75"/>
      <c r="RD19" s="75"/>
      <c r="RE19" s="75"/>
      <c r="RF19" s="75"/>
      <c r="RG19" s="75"/>
      <c r="RH19" s="75"/>
      <c r="RI19" s="75"/>
      <c r="RJ19" s="75"/>
      <c r="RK19" s="75"/>
      <c r="RL19" s="75"/>
      <c r="RM19" s="75"/>
      <c r="RN19" s="75"/>
      <c r="RO19" s="75"/>
      <c r="RP19" s="75"/>
      <c r="RQ19" s="75"/>
      <c r="RR19" s="75"/>
      <c r="RS19" s="75"/>
      <c r="RT19" s="75"/>
      <c r="RU19" s="75"/>
      <c r="RV19" s="75"/>
      <c r="RW19" s="75"/>
      <c r="RX19" s="75"/>
      <c r="RY19" s="75"/>
      <c r="RZ19" s="75"/>
      <c r="SA19" s="75"/>
      <c r="SB19" s="75"/>
      <c r="SC19" s="75"/>
      <c r="SD19" s="75"/>
      <c r="SE19" s="75"/>
      <c r="SF19" s="75"/>
      <c r="SG19" s="75"/>
      <c r="SH19" s="75"/>
      <c r="SI19" s="75"/>
      <c r="SJ19" s="75"/>
      <c r="SK19" s="75"/>
      <c r="SL19" s="75"/>
      <c r="SM19" s="75"/>
      <c r="SN19" s="75"/>
      <c r="SO19" s="75"/>
      <c r="SP19" s="75"/>
      <c r="SQ19" s="75"/>
      <c r="SR19" s="75"/>
      <c r="SS19" s="75"/>
      <c r="ST19" s="75"/>
      <c r="SU19" s="75"/>
      <c r="SV19" s="75"/>
      <c r="SW19" s="75"/>
      <c r="SX19" s="75"/>
      <c r="SY19" s="75"/>
      <c r="SZ19" s="75"/>
      <c r="TA19" s="75"/>
      <c r="TB19" s="75"/>
      <c r="TC19" s="75"/>
      <c r="TD19" s="75"/>
      <c r="TE19" s="75"/>
      <c r="TF19" s="75"/>
      <c r="TG19" s="75"/>
      <c r="TH19" s="75"/>
      <c r="TI19" s="75"/>
      <c r="TJ19" s="75"/>
      <c r="TK19" s="75"/>
      <c r="TL19" s="75"/>
      <c r="TM19" s="75"/>
      <c r="TN19" s="75"/>
      <c r="TO19" s="75"/>
      <c r="TP19" s="75"/>
      <c r="TQ19" s="75"/>
      <c r="TR19" s="75"/>
      <c r="TS19" s="75"/>
      <c r="TT19" s="75"/>
      <c r="TU19" s="75"/>
      <c r="TV19" s="75"/>
      <c r="TW19" s="75"/>
      <c r="TX19" s="75"/>
      <c r="TY19" s="75"/>
      <c r="TZ19" s="75"/>
      <c r="UA19" s="75"/>
      <c r="UB19" s="75"/>
      <c r="UC19" s="75"/>
      <c r="UD19" s="75"/>
      <c r="UE19" s="75"/>
      <c r="UF19" s="75"/>
      <c r="UG19" s="75"/>
      <c r="UH19" s="75"/>
      <c r="UI19" s="75"/>
      <c r="UJ19" s="75"/>
      <c r="UK19" s="75"/>
      <c r="UL19" s="75"/>
      <c r="UM19" s="75"/>
      <c r="UN19" s="75"/>
      <c r="UO19" s="75"/>
      <c r="UP19" s="75"/>
      <c r="UQ19" s="75"/>
      <c r="UR19" s="75"/>
      <c r="US19" s="75"/>
      <c r="UT19" s="75"/>
      <c r="UU19" s="75"/>
      <c r="UV19" s="75"/>
      <c r="UW19" s="75"/>
      <c r="UX19" s="75"/>
      <c r="UY19" s="75"/>
      <c r="UZ19" s="75"/>
      <c r="VA19" s="75"/>
      <c r="VB19" s="75"/>
      <c r="VC19" s="75"/>
      <c r="VD19" s="75"/>
      <c r="VE19" s="75"/>
      <c r="VF19" s="75"/>
      <c r="VG19" s="75"/>
      <c r="VH19" s="75"/>
      <c r="VI19" s="75"/>
      <c r="VJ19" s="75"/>
      <c r="VK19" s="75"/>
      <c r="VL19" s="75"/>
      <c r="VM19" s="75"/>
      <c r="VN19" s="75"/>
      <c r="VO19" s="75"/>
      <c r="VP19" s="75"/>
      <c r="VQ19" s="75"/>
      <c r="VR19" s="75"/>
      <c r="VS19" s="75"/>
      <c r="VT19" s="75"/>
      <c r="VU19" s="75"/>
      <c r="VV19" s="75"/>
      <c r="VW19" s="75"/>
      <c r="VX19" s="75"/>
      <c r="VY19" s="75"/>
      <c r="VZ19" s="75"/>
      <c r="WA19" s="75"/>
      <c r="WB19" s="75"/>
      <c r="WC19" s="75"/>
      <c r="WD19" s="75"/>
      <c r="WE19" s="75"/>
      <c r="WF19" s="75"/>
      <c r="WG19" s="75"/>
      <c r="WH19" s="75"/>
      <c r="WI19" s="75"/>
      <c r="WJ19" s="75"/>
      <c r="WK19" s="75"/>
      <c r="WL19" s="75"/>
      <c r="WM19" s="75"/>
      <c r="WN19" s="75"/>
      <c r="WO19" s="75"/>
      <c r="WP19" s="75"/>
      <c r="WQ19" s="75"/>
      <c r="WR19" s="75"/>
      <c r="WS19" s="75"/>
      <c r="WT19" s="75"/>
      <c r="WU19" s="75"/>
      <c r="WV19" s="75"/>
      <c r="WW19" s="75"/>
      <c r="WX19" s="75"/>
      <c r="WY19" s="75"/>
      <c r="WZ19" s="75"/>
      <c r="XA19" s="75"/>
      <c r="XB19" s="75"/>
      <c r="XC19" s="75"/>
      <c r="XD19" s="75"/>
      <c r="XE19" s="75"/>
      <c r="XF19" s="75"/>
      <c r="XG19" s="75"/>
      <c r="XH19" s="75"/>
      <c r="XI19" s="75"/>
      <c r="XJ19" s="75"/>
      <c r="XK19" s="75"/>
      <c r="XL19" s="75"/>
      <c r="XM19" s="75"/>
      <c r="XN19" s="75"/>
      <c r="XO19" s="75"/>
      <c r="XP19" s="75"/>
      <c r="XQ19" s="75"/>
      <c r="XR19" s="75"/>
      <c r="XS19" s="75"/>
      <c r="XT19" s="75"/>
      <c r="XU19" s="75"/>
      <c r="XV19" s="75"/>
      <c r="XW19" s="75"/>
      <c r="XX19" s="75"/>
      <c r="XY19" s="75"/>
      <c r="XZ19" s="75"/>
      <c r="YA19" s="75"/>
      <c r="YB19" s="75"/>
      <c r="YC19" s="75"/>
      <c r="YD19" s="75"/>
      <c r="YE19" s="75"/>
      <c r="YF19" s="75"/>
      <c r="YG19" s="75"/>
      <c r="YH19" s="75"/>
      <c r="YI19" s="75"/>
      <c r="YJ19" s="75"/>
      <c r="YK19" s="75"/>
      <c r="YL19" s="75"/>
      <c r="YM19" s="75"/>
      <c r="YN19" s="75"/>
      <c r="YO19" s="75"/>
      <c r="YP19" s="75"/>
      <c r="YQ19" s="75"/>
      <c r="YR19" s="75"/>
      <c r="YS19" s="75"/>
      <c r="YT19" s="75"/>
      <c r="YU19" s="75"/>
      <c r="YV19" s="75"/>
      <c r="YW19" s="75"/>
      <c r="YX19" s="75"/>
      <c r="YY19" s="75"/>
      <c r="YZ19" s="75"/>
      <c r="ZA19" s="75"/>
      <c r="ZB19" s="75"/>
      <c r="ZC19" s="75"/>
      <c r="ZD19" s="75"/>
      <c r="ZE19" s="75"/>
      <c r="ZF19" s="75"/>
      <c r="ZG19" s="75"/>
      <c r="ZH19" s="75"/>
      <c r="ZI19" s="75"/>
      <c r="ZJ19" s="75"/>
      <c r="ZK19" s="75"/>
      <c r="ZL19" s="75"/>
      <c r="ZM19" s="75"/>
      <c r="ZN19" s="75"/>
      <c r="ZO19" s="75"/>
      <c r="ZP19" s="75"/>
      <c r="ZQ19" s="75"/>
      <c r="ZR19" s="75"/>
      <c r="ZS19" s="75"/>
      <c r="ZT19" s="75"/>
      <c r="ZU19" s="75"/>
      <c r="ZV19" s="75"/>
      <c r="ZW19" s="75"/>
      <c r="ZX19" s="75"/>
      <c r="ZY19" s="75"/>
      <c r="ZZ19" s="75"/>
      <c r="AAA19" s="75"/>
      <c r="AAB19" s="75"/>
      <c r="AAC19" s="75"/>
      <c r="AAD19" s="75"/>
      <c r="AAE19" s="75"/>
      <c r="AAF19" s="75"/>
      <c r="AAG19" s="75"/>
      <c r="AAH19" s="75"/>
      <c r="AAI19" s="75"/>
      <c r="AAJ19" s="75"/>
      <c r="AAK19" s="75"/>
      <c r="AAL19" s="75"/>
      <c r="AAM19" s="75"/>
      <c r="AAN19" s="75"/>
      <c r="AAO19" s="75"/>
      <c r="AAP19" s="75"/>
      <c r="AAQ19" s="75"/>
      <c r="AAR19" s="75"/>
      <c r="AAS19" s="75"/>
      <c r="AAT19" s="75"/>
      <c r="AAU19" s="75"/>
      <c r="AAV19" s="75"/>
      <c r="AAW19" s="75"/>
      <c r="AAX19" s="75"/>
      <c r="AAY19" s="75"/>
      <c r="AAZ19" s="75"/>
      <c r="ABA19" s="75"/>
      <c r="ABB19" s="75"/>
      <c r="ABC19" s="75"/>
      <c r="ABD19" s="75"/>
      <c r="ABE19" s="75"/>
      <c r="ABF19" s="75"/>
      <c r="ABG19" s="75"/>
      <c r="ABH19" s="75"/>
      <c r="ABI19" s="75"/>
      <c r="ABJ19" s="75"/>
      <c r="ABK19" s="75"/>
      <c r="ABL19" s="75"/>
      <c r="ABM19" s="75"/>
      <c r="ABN19" s="75"/>
      <c r="ABO19" s="75"/>
      <c r="ABP19" s="75"/>
      <c r="ABQ19" s="75"/>
      <c r="ABR19" s="75"/>
      <c r="ABS19" s="75"/>
      <c r="ABT19" s="75"/>
      <c r="ABU19" s="75"/>
      <c r="ABV19" s="75"/>
      <c r="ABW19" s="75"/>
      <c r="ABX19" s="75"/>
      <c r="ABY19" s="75"/>
      <c r="ABZ19" s="75"/>
      <c r="ACA19" s="75"/>
      <c r="ACB19" s="75"/>
      <c r="ACC19" s="75"/>
      <c r="ACD19" s="75"/>
      <c r="ACE19" s="75"/>
      <c r="ACF19" s="75"/>
      <c r="ACG19" s="75"/>
      <c r="ACH19" s="75"/>
      <c r="ACI19" s="75"/>
      <c r="ACJ19" s="75"/>
      <c r="ACK19" s="75"/>
      <c r="ACL19" s="75"/>
      <c r="ACM19" s="75"/>
      <c r="ACN19" s="75"/>
      <c r="ACO19" s="75"/>
      <c r="ACP19" s="75"/>
      <c r="ACQ19" s="75"/>
      <c r="ACR19" s="75"/>
      <c r="ACS19" s="75"/>
      <c r="ACT19" s="75"/>
      <c r="ACU19" s="75"/>
      <c r="ACV19" s="75"/>
      <c r="ACW19" s="75"/>
      <c r="ACX19" s="75"/>
      <c r="ACY19" s="75"/>
      <c r="ACZ19" s="75"/>
      <c r="ADA19" s="75"/>
      <c r="ADB19" s="75"/>
      <c r="ADC19" s="75"/>
      <c r="ADD19" s="75"/>
      <c r="ADE19" s="75"/>
      <c r="ADF19" s="75"/>
      <c r="ADG19" s="75"/>
      <c r="ADH19" s="75"/>
      <c r="ADI19" s="75"/>
      <c r="ADJ19" s="75"/>
      <c r="ADK19" s="75"/>
      <c r="ADL19" s="75"/>
      <c r="ADM19" s="75"/>
      <c r="ADN19" s="75"/>
      <c r="ADO19" s="75"/>
      <c r="ADP19" s="75"/>
      <c r="ADQ19" s="75"/>
      <c r="ADR19" s="75"/>
      <c r="ADS19" s="75"/>
      <c r="ADT19" s="75"/>
      <c r="ADU19" s="75"/>
      <c r="ADV19" s="75"/>
      <c r="ADW19" s="75"/>
      <c r="ADX19" s="75"/>
      <c r="ADY19" s="75"/>
      <c r="ADZ19" s="75"/>
      <c r="AEA19" s="75"/>
      <c r="AEB19" s="75"/>
      <c r="AEC19" s="75"/>
      <c r="AED19" s="75"/>
      <c r="AEE19" s="75"/>
      <c r="AEF19" s="75"/>
      <c r="AEG19" s="75"/>
      <c r="AEH19" s="75"/>
      <c r="AEI19" s="75"/>
      <c r="AEJ19" s="75"/>
      <c r="AEK19" s="75"/>
      <c r="AEL19" s="75"/>
      <c r="AEM19" s="75"/>
      <c r="AEN19" s="76"/>
    </row>
    <row r="20" spans="1:820" ht="89.45" customHeight="1" thickTop="1" thickBot="1" x14ac:dyDescent="0.3">
      <c r="B20" s="15"/>
      <c r="C20" s="108"/>
      <c r="D20" s="13"/>
      <c r="E20" s="13"/>
      <c r="F20" s="13"/>
      <c r="G20" s="16"/>
      <c r="H20" s="16"/>
      <c r="I20" s="16"/>
      <c r="J20" s="16"/>
      <c r="K20" s="109"/>
      <c r="L20" s="16"/>
      <c r="M20" s="16"/>
      <c r="N20" s="16"/>
      <c r="O20" s="15"/>
      <c r="P20" s="15"/>
    </row>
    <row r="21" spans="1:820" ht="89.45" customHeight="1" thickTop="1" thickBot="1" x14ac:dyDescent="0.3">
      <c r="B21" s="291" t="s">
        <v>295</v>
      </c>
      <c r="C21" s="292"/>
      <c r="D21" s="292"/>
      <c r="E21" s="292"/>
      <c r="F21" s="292"/>
      <c r="G21" s="292"/>
      <c r="H21" s="292"/>
      <c r="I21" s="292"/>
      <c r="J21" s="292"/>
      <c r="K21" s="292"/>
      <c r="L21" s="292"/>
      <c r="M21" s="292"/>
      <c r="N21" s="117"/>
      <c r="O21" s="117"/>
      <c r="P21" s="117"/>
    </row>
    <row r="22" spans="1:820" ht="89.45" customHeight="1" thickTop="1" thickBot="1" x14ac:dyDescent="0.35">
      <c r="B22" s="239" t="s">
        <v>211</v>
      </c>
      <c r="C22" s="241"/>
      <c r="D22" s="239" t="s">
        <v>220</v>
      </c>
      <c r="E22" s="241"/>
      <c r="F22" s="239" t="s">
        <v>227</v>
      </c>
      <c r="G22" s="240"/>
      <c r="H22" s="240"/>
      <c r="I22" s="240"/>
      <c r="J22" s="240"/>
      <c r="K22" s="240"/>
      <c r="L22" s="240"/>
      <c r="M22" s="241"/>
      <c r="N22" s="73"/>
      <c r="O22" s="261" t="s">
        <v>215</v>
      </c>
      <c r="P22" s="261"/>
    </row>
    <row r="23" spans="1:820" ht="66.599999999999994" customHeight="1" thickTop="1" thickBot="1" x14ac:dyDescent="0.3">
      <c r="B23" s="227" t="s">
        <v>412</v>
      </c>
      <c r="C23" s="227"/>
      <c r="D23" s="235" t="s">
        <v>449</v>
      </c>
      <c r="E23" s="235"/>
      <c r="F23" s="236" t="s">
        <v>431</v>
      </c>
      <c r="G23" s="237"/>
      <c r="H23" s="237"/>
      <c r="I23" s="237"/>
      <c r="J23" s="237"/>
      <c r="K23" s="237"/>
      <c r="L23" s="237"/>
      <c r="M23" s="238"/>
      <c r="N23" s="228" t="s">
        <v>413</v>
      </c>
      <c r="O23" s="233"/>
      <c r="P23" s="234"/>
    </row>
    <row r="24" spans="1:820" ht="89.45" customHeight="1" thickTop="1" x14ac:dyDescent="0.25">
      <c r="B24" s="227" t="s">
        <v>450</v>
      </c>
      <c r="C24" s="227"/>
      <c r="D24" s="235" t="s">
        <v>446</v>
      </c>
      <c r="E24" s="235"/>
      <c r="F24" s="236" t="s">
        <v>432</v>
      </c>
      <c r="G24" s="237"/>
      <c r="H24" s="237"/>
      <c r="I24" s="237"/>
      <c r="J24" s="237"/>
      <c r="K24" s="237"/>
      <c r="L24" s="237"/>
      <c r="M24" s="238"/>
      <c r="N24" s="228" t="s">
        <v>433</v>
      </c>
      <c r="O24" s="233"/>
      <c r="P24" s="234"/>
    </row>
    <row r="25" spans="1:820" ht="89.45" customHeight="1" x14ac:dyDescent="0.25">
      <c r="B25" s="227" t="s">
        <v>452</v>
      </c>
      <c r="C25" s="227"/>
      <c r="D25" s="227" t="s">
        <v>457</v>
      </c>
      <c r="E25" s="227"/>
      <c r="F25" s="227" t="s">
        <v>451</v>
      </c>
      <c r="G25" s="231"/>
      <c r="H25" s="231"/>
      <c r="I25" s="231"/>
      <c r="J25" s="231"/>
      <c r="K25" s="231"/>
      <c r="L25" s="231"/>
      <c r="M25" s="232"/>
      <c r="N25" s="228" t="s">
        <v>453</v>
      </c>
      <c r="O25" s="233"/>
      <c r="P25" s="234"/>
    </row>
    <row r="26" spans="1:820" ht="89.45" customHeight="1" x14ac:dyDescent="0.25">
      <c r="B26" s="227" t="s">
        <v>415</v>
      </c>
      <c r="C26" s="227"/>
      <c r="D26" s="227" t="s">
        <v>463</v>
      </c>
      <c r="E26" s="227"/>
      <c r="F26" s="227" t="s">
        <v>414</v>
      </c>
      <c r="G26" s="231"/>
      <c r="H26" s="231"/>
      <c r="I26" s="231"/>
      <c r="J26" s="231"/>
      <c r="K26" s="231"/>
      <c r="L26" s="231"/>
      <c r="M26" s="232"/>
      <c r="N26" s="228" t="s">
        <v>434</v>
      </c>
      <c r="O26" s="233"/>
      <c r="P26" s="234"/>
    </row>
    <row r="27" spans="1:820" ht="89.45" customHeight="1" x14ac:dyDescent="0.25">
      <c r="B27" s="227" t="s">
        <v>416</v>
      </c>
      <c r="C27" s="231"/>
      <c r="D27" s="227" t="s">
        <v>462</v>
      </c>
      <c r="E27" s="231"/>
      <c r="F27" s="227" t="s">
        <v>435</v>
      </c>
      <c r="G27" s="231"/>
      <c r="H27" s="231"/>
      <c r="I27" s="231"/>
      <c r="J27" s="231"/>
      <c r="K27" s="231"/>
      <c r="L27" s="231"/>
      <c r="M27" s="232"/>
      <c r="N27" s="228" t="s">
        <v>436</v>
      </c>
      <c r="O27" s="233"/>
      <c r="P27" s="234"/>
    </row>
    <row r="28" spans="1:820" ht="89.45" customHeight="1" x14ac:dyDescent="0.2">
      <c r="B28" s="227" t="s">
        <v>417</v>
      </c>
      <c r="C28" s="227"/>
      <c r="D28" s="227" t="s">
        <v>447</v>
      </c>
      <c r="E28" s="227"/>
      <c r="F28" s="227" t="s">
        <v>458</v>
      </c>
      <c r="G28" s="227"/>
      <c r="H28" s="227"/>
      <c r="I28" s="227"/>
      <c r="J28" s="227"/>
      <c r="K28" s="227"/>
      <c r="L28" s="227"/>
      <c r="M28" s="227"/>
      <c r="N28" s="228" t="s">
        <v>448</v>
      </c>
      <c r="O28" s="229"/>
      <c r="P28" s="230"/>
    </row>
    <row r="29" spans="1:820" ht="89.45" customHeight="1" x14ac:dyDescent="0.2">
      <c r="B29" s="227" t="s">
        <v>460</v>
      </c>
      <c r="C29" s="227"/>
      <c r="D29" s="227" t="s">
        <v>461</v>
      </c>
      <c r="E29" s="227"/>
      <c r="F29" s="227" t="s">
        <v>459</v>
      </c>
      <c r="G29" s="227"/>
      <c r="H29" s="227"/>
      <c r="I29" s="227"/>
      <c r="J29" s="227"/>
      <c r="K29" s="227"/>
      <c r="L29" s="227"/>
      <c r="M29" s="227"/>
      <c r="N29" s="227" t="s">
        <v>419</v>
      </c>
      <c r="O29" s="227"/>
      <c r="P29" s="203"/>
    </row>
    <row r="30" spans="1:820" ht="89.45" customHeight="1" x14ac:dyDescent="0.2">
      <c r="B30" s="227" t="s">
        <v>437</v>
      </c>
      <c r="C30" s="227"/>
      <c r="D30" s="227" t="s">
        <v>456</v>
      </c>
      <c r="E30" s="227"/>
      <c r="F30" s="227" t="s">
        <v>420</v>
      </c>
      <c r="G30" s="227"/>
      <c r="H30" s="227"/>
      <c r="I30" s="227"/>
      <c r="J30" s="227"/>
      <c r="K30" s="227"/>
      <c r="L30" s="227"/>
      <c r="M30" s="227"/>
      <c r="N30" s="227" t="s">
        <v>438</v>
      </c>
      <c r="O30" s="227"/>
      <c r="P30" s="203"/>
    </row>
    <row r="31" spans="1:820" ht="89.45" customHeight="1" x14ac:dyDescent="0.2">
      <c r="B31" s="227" t="s">
        <v>439</v>
      </c>
      <c r="C31" s="227"/>
      <c r="D31" s="227" t="s">
        <v>454</v>
      </c>
      <c r="E31" s="227"/>
      <c r="F31" s="227" t="s">
        <v>440</v>
      </c>
      <c r="G31" s="227"/>
      <c r="H31" s="227"/>
      <c r="I31" s="227"/>
      <c r="J31" s="227"/>
      <c r="K31" s="227"/>
      <c r="L31" s="227"/>
      <c r="M31" s="227"/>
      <c r="N31" s="227" t="s">
        <v>441</v>
      </c>
      <c r="O31" s="227"/>
      <c r="P31" s="203"/>
    </row>
    <row r="32" spans="1:820" ht="89.45" customHeight="1" x14ac:dyDescent="0.2">
      <c r="B32" s="227" t="s">
        <v>418</v>
      </c>
      <c r="C32" s="227"/>
      <c r="D32" s="227" t="s">
        <v>455</v>
      </c>
      <c r="E32" s="227"/>
      <c r="F32" s="227" t="s">
        <v>442</v>
      </c>
      <c r="G32" s="227"/>
      <c r="H32" s="227"/>
      <c r="I32" s="227"/>
      <c r="J32" s="227"/>
      <c r="K32" s="227"/>
      <c r="L32" s="227"/>
      <c r="M32" s="227"/>
      <c r="N32" s="227" t="s">
        <v>443</v>
      </c>
      <c r="O32" s="227"/>
      <c r="P32" s="203"/>
    </row>
    <row r="33" spans="3:3" ht="89.45" customHeight="1" x14ac:dyDescent="0.25">
      <c r="C33" s="33"/>
    </row>
    <row r="34" spans="3:3" ht="89.45" customHeight="1" x14ac:dyDescent="0.2"/>
    <row r="35" spans="3:3" ht="89.45" customHeight="1" x14ac:dyDescent="0.2"/>
    <row r="36" spans="3:3" ht="89.45" customHeight="1" x14ac:dyDescent="0.2"/>
    <row r="37" spans="3:3" ht="89.45" customHeight="1" x14ac:dyDescent="0.2"/>
    <row r="38" spans="3:3" ht="89.45" customHeight="1" x14ac:dyDescent="0.2"/>
    <row r="39" spans="3:3" ht="89.45" customHeight="1" x14ac:dyDescent="0.2"/>
    <row r="40" spans="3:3" ht="89.45" customHeight="1" x14ac:dyDescent="0.2"/>
    <row r="41" spans="3:3" ht="89.45" customHeight="1" x14ac:dyDescent="0.2"/>
    <row r="42" spans="3:3" ht="89.45" customHeight="1" x14ac:dyDescent="0.2"/>
    <row r="43" spans="3:3" ht="89.45" customHeight="1" x14ac:dyDescent="0.2"/>
    <row r="44" spans="3:3" ht="89.45" customHeight="1" x14ac:dyDescent="0.2"/>
    <row r="45" spans="3:3" ht="89.45" customHeight="1" x14ac:dyDescent="0.2"/>
    <row r="46" spans="3:3" ht="89.45" customHeight="1" x14ac:dyDescent="0.2"/>
    <row r="47" spans="3:3" ht="89.45" customHeight="1" x14ac:dyDescent="0.2"/>
    <row r="48" spans="3:3" ht="89.45" customHeight="1" x14ac:dyDescent="0.2"/>
    <row r="49" ht="85.35" customHeight="1" x14ac:dyDescent="0.2"/>
    <row r="50" ht="85.35" customHeight="1" x14ac:dyDescent="0.2"/>
    <row r="51" ht="85.35" customHeight="1" x14ac:dyDescent="0.2"/>
    <row r="52" ht="85.35" customHeight="1" x14ac:dyDescent="0.2"/>
    <row r="53" ht="85.35" customHeight="1" x14ac:dyDescent="0.2"/>
    <row r="54" ht="85.35" customHeight="1" x14ac:dyDescent="0.2"/>
    <row r="55" ht="85.35" customHeight="1" x14ac:dyDescent="0.2"/>
    <row r="56" ht="85.35" customHeight="1" x14ac:dyDescent="0.2"/>
    <row r="57" ht="85.35" customHeight="1" x14ac:dyDescent="0.2"/>
    <row r="58" ht="85.35" customHeight="1" x14ac:dyDescent="0.2"/>
    <row r="59" ht="85.35" customHeight="1" x14ac:dyDescent="0.2"/>
    <row r="60" ht="85.35" customHeight="1" x14ac:dyDescent="0.2"/>
    <row r="61" ht="85.35" customHeight="1" x14ac:dyDescent="0.2"/>
    <row r="62" ht="85.35" customHeight="1" x14ac:dyDescent="0.2"/>
    <row r="63" ht="85.35" customHeight="1" x14ac:dyDescent="0.2"/>
    <row r="64" ht="85.35" customHeight="1" x14ac:dyDescent="0.2"/>
    <row r="65" ht="85.35" customHeight="1" x14ac:dyDescent="0.2"/>
    <row r="66" ht="85.35" customHeight="1" x14ac:dyDescent="0.2"/>
    <row r="67" ht="85.35" customHeight="1" x14ac:dyDescent="0.2"/>
    <row r="68" ht="85.35" customHeight="1" x14ac:dyDescent="0.2"/>
    <row r="69" ht="85.35" customHeight="1" x14ac:dyDescent="0.2"/>
    <row r="70" ht="85.35" customHeight="1" x14ac:dyDescent="0.2"/>
    <row r="71" ht="85.35" customHeight="1" x14ac:dyDescent="0.2"/>
    <row r="72" ht="85.35" customHeight="1" x14ac:dyDescent="0.2"/>
    <row r="73" ht="85.35" customHeight="1" x14ac:dyDescent="0.2"/>
    <row r="74" ht="85.35" customHeight="1" x14ac:dyDescent="0.2"/>
    <row r="75" ht="85.35" customHeight="1" x14ac:dyDescent="0.2"/>
    <row r="76" ht="85.35" customHeight="1" x14ac:dyDescent="0.2"/>
    <row r="77" ht="85.35" customHeight="1" x14ac:dyDescent="0.2"/>
    <row r="78" ht="85.35" customHeight="1" x14ac:dyDescent="0.2"/>
    <row r="79" ht="85.35" customHeight="1" x14ac:dyDescent="0.2"/>
    <row r="80" ht="85.35" customHeight="1" x14ac:dyDescent="0.2"/>
    <row r="81" ht="85.35" customHeight="1" x14ac:dyDescent="0.2"/>
    <row r="82" ht="85.35" customHeight="1" x14ac:dyDescent="0.2"/>
    <row r="83" ht="85.35" customHeight="1" x14ac:dyDescent="0.2"/>
    <row r="84" ht="85.35" customHeight="1" x14ac:dyDescent="0.2"/>
    <row r="85" ht="85.35" customHeight="1" x14ac:dyDescent="0.2"/>
    <row r="86" ht="85.35" customHeight="1" x14ac:dyDescent="0.2"/>
    <row r="87" ht="85.35" customHeight="1" x14ac:dyDescent="0.2"/>
    <row r="88" ht="85.35" customHeight="1" x14ac:dyDescent="0.2"/>
    <row r="89" ht="85.35" customHeight="1" x14ac:dyDescent="0.2"/>
    <row r="90" ht="85.35" customHeight="1" x14ac:dyDescent="0.2"/>
    <row r="91" ht="85.35" customHeight="1" x14ac:dyDescent="0.2"/>
    <row r="92" ht="85.35" customHeight="1" x14ac:dyDescent="0.2"/>
    <row r="93" ht="85.35" customHeight="1" x14ac:dyDescent="0.2"/>
    <row r="94" ht="85.35" customHeight="1" x14ac:dyDescent="0.2"/>
    <row r="95" ht="85.35" customHeight="1" x14ac:dyDescent="0.2"/>
    <row r="96" ht="85.35" customHeight="1" x14ac:dyDescent="0.2"/>
    <row r="97" ht="85.35" customHeight="1" x14ac:dyDescent="0.2"/>
    <row r="98" ht="85.35" customHeight="1" x14ac:dyDescent="0.2"/>
    <row r="99" ht="85.35" customHeight="1" x14ac:dyDescent="0.2"/>
    <row r="100" ht="85.35" customHeight="1" x14ac:dyDescent="0.2"/>
    <row r="101" ht="85.35" customHeight="1" x14ac:dyDescent="0.2"/>
    <row r="102" ht="85.35" customHeight="1" x14ac:dyDescent="0.2"/>
    <row r="103" ht="85.35" customHeight="1" x14ac:dyDescent="0.2"/>
    <row r="104" ht="85.35" customHeight="1" x14ac:dyDescent="0.2"/>
    <row r="105" ht="85.35" customHeight="1" x14ac:dyDescent="0.2"/>
    <row r="106" ht="85.35" customHeight="1" x14ac:dyDescent="0.2"/>
    <row r="107" ht="85.35" customHeight="1" x14ac:dyDescent="0.2"/>
    <row r="108" ht="85.35" customHeight="1" x14ac:dyDescent="0.2"/>
    <row r="109" ht="85.35" customHeight="1" x14ac:dyDescent="0.2"/>
    <row r="110" ht="85.35" customHeight="1" x14ac:dyDescent="0.2"/>
    <row r="111" ht="85.35" customHeight="1" x14ac:dyDescent="0.2"/>
    <row r="112" ht="85.35" customHeight="1" x14ac:dyDescent="0.2"/>
    <row r="113" ht="85.35" customHeight="1" x14ac:dyDescent="0.2"/>
    <row r="114" ht="85.35" customHeight="1" x14ac:dyDescent="0.2"/>
    <row r="115" ht="85.35" customHeight="1" x14ac:dyDescent="0.2"/>
    <row r="116" ht="85.35" customHeight="1" x14ac:dyDescent="0.2"/>
  </sheetData>
  <sheetProtection formatCells="0" formatColumns="0" formatRows="0" insertRows="0" deleteRows="0" selectLockedCells="1" sort="0" autoFilter="0"/>
  <dataConsolidate/>
  <mergeCells count="69">
    <mergeCell ref="B30:C30"/>
    <mergeCell ref="D30:E30"/>
    <mergeCell ref="F30:M30"/>
    <mergeCell ref="N30:O30"/>
    <mergeCell ref="B1:F1"/>
    <mergeCell ref="B2:L2"/>
    <mergeCell ref="O2:P2"/>
    <mergeCell ref="B4:D4"/>
    <mergeCell ref="E4:H4"/>
    <mergeCell ref="J4:K4"/>
    <mergeCell ref="L4:M4"/>
    <mergeCell ref="B21:M21"/>
    <mergeCell ref="B22:C22"/>
    <mergeCell ref="D22:E22"/>
    <mergeCell ref="B6:D6"/>
    <mergeCell ref="E6:F6"/>
    <mergeCell ref="H6:K6"/>
    <mergeCell ref="L6:M6"/>
    <mergeCell ref="B7:D7"/>
    <mergeCell ref="E7:F7"/>
    <mergeCell ref="H7:K7"/>
    <mergeCell ref="L7:M7"/>
    <mergeCell ref="F22:M22"/>
    <mergeCell ref="O7:P7"/>
    <mergeCell ref="B9:I9"/>
    <mergeCell ref="J9:M9"/>
    <mergeCell ref="B11:M11"/>
    <mergeCell ref="B12:F12"/>
    <mergeCell ref="G12:H12"/>
    <mergeCell ref="I12:K12"/>
    <mergeCell ref="L12:M12"/>
    <mergeCell ref="O12:P12"/>
    <mergeCell ref="O22:P22"/>
    <mergeCell ref="B24:C24"/>
    <mergeCell ref="D24:E24"/>
    <mergeCell ref="F24:M24"/>
    <mergeCell ref="N24:P24"/>
    <mergeCell ref="B23:C23"/>
    <mergeCell ref="D23:E23"/>
    <mergeCell ref="F23:M23"/>
    <mergeCell ref="N23:P23"/>
    <mergeCell ref="B27:C27"/>
    <mergeCell ref="D27:E27"/>
    <mergeCell ref="F27:M27"/>
    <mergeCell ref="N27:P27"/>
    <mergeCell ref="B25:C25"/>
    <mergeCell ref="D25:E25"/>
    <mergeCell ref="F25:M25"/>
    <mergeCell ref="N25:P25"/>
    <mergeCell ref="B26:C26"/>
    <mergeCell ref="D26:E26"/>
    <mergeCell ref="F26:M26"/>
    <mergeCell ref="N26:P26"/>
    <mergeCell ref="B32:C32"/>
    <mergeCell ref="D32:E32"/>
    <mergeCell ref="F32:M32"/>
    <mergeCell ref="N32:O32"/>
    <mergeCell ref="B28:C28"/>
    <mergeCell ref="D28:E28"/>
    <mergeCell ref="F28:M28"/>
    <mergeCell ref="N28:P28"/>
    <mergeCell ref="B31:C31"/>
    <mergeCell ref="D31:E31"/>
    <mergeCell ref="F31:M31"/>
    <mergeCell ref="N31:O31"/>
    <mergeCell ref="B29:C29"/>
    <mergeCell ref="D29:E29"/>
    <mergeCell ref="F29:M29"/>
    <mergeCell ref="N29:O29"/>
  </mergeCells>
  <conditionalFormatting sqref="O7">
    <cfRule type="cellIs" dxfId="45" priority="3" operator="equal">
      <formula>"Error: Exceeded funding: Other investment columns J and M should not exceed total amount in cell F7"</formula>
    </cfRule>
  </conditionalFormatting>
  <conditionalFormatting sqref="N4:N8 A8:M8 O6:P6">
    <cfRule type="cellIs" dxfId="44" priority="2" operator="equal">
      <formula>"Error: Exceeded funding. Special provision fund expenditure should not exceed allocation. Check amounts entered into columns H and J"</formula>
    </cfRule>
  </conditionalFormatting>
  <conditionalFormatting sqref="B9">
    <cfRule type="cellIs" dxfId="43" priority="1" operator="equal">
      <formula>"Error: Exceeded funding. Special provision fund expenditure should not exceed allocation. Check amounts entered into columns H and J"</formula>
    </cfRule>
  </conditionalFormatting>
  <dataValidations count="25">
    <dataValidation allowBlank="1" showInputMessage="1" showErrorMessage="1" errorTitle="Character limit exceeded" error="Please do not enter over 600 characters." sqref="N28:N32 P28:P32 O28"/>
    <dataValidation type="textLength" operator="lessThanOrEqual" allowBlank="1" showInputMessage="1" showErrorMessage="1" errorTitle="Character limit exceeded" error="Please do not enter over 600 characters," sqref="N27:P27">
      <formula1>600</formula1>
    </dataValidation>
    <dataValidation type="textLength" operator="lessThanOrEqual" allowBlank="1" showInputMessage="1" showErrorMessage="1" errorTitle="Character limit exceeded" error="Please do not enter over 6oo characters." sqref="F27:M27">
      <formula1>600</formula1>
    </dataValidation>
    <dataValidation type="textLength" operator="lessThanOrEqual" allowBlank="1" showInputMessage="1" showErrorMessage="1" errorTitle="Character limit exceeded" error="Please do not enter over 600 characters" sqref="F25:M25">
      <formula1>600</formula1>
    </dataValidation>
    <dataValidation type="textLength" operator="lessThanOrEqual" allowBlank="1" showInputMessage="1" showErrorMessage="1" errorTitle="Character limit exceeded" error="Please do not enter over 600 characters." sqref="F28:F32 F26:M26 F23:M24 N23:P26">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aracter limit exceeded" error="Please do not enter over 600 characters in this box. " sqref="P14 P18">
      <formula1>600</formula1>
    </dataValidation>
    <dataValidation type="list" allowBlank="1" showInputMessage="1" showErrorMessage="1" sqref="D3 D10 D5:D7">
      <formula1>$L$7:$L$16</formula1>
    </dataValidation>
    <dataValidation type="list" allowBlank="1" showInputMessage="1" showErrorMessage="1" sqref="E5:F5">
      <formula1>$O$7:$O$9</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N6:P6">
      <formula1>G6</formula1>
    </dataValidation>
    <dataValidation type="whole" operator="lessThanOrEqual" allowBlank="1" showInputMessage="1" showErrorMessage="1" sqref="N7:N8 A8:M8">
      <formula1>XEX7</formula1>
    </dataValidation>
    <dataValidation type="date" allowBlank="1" showInputMessage="1" showErrorMessage="1" sqref="N4">
      <formula1>42845</formula1>
      <formula2>45036</formula2>
    </dataValidation>
    <dataValidation type="date" allowBlank="1" showInputMessage="1" showErrorMessage="1" sqref="Q6">
      <formula1>42767</formula1>
      <formula2>45689</formula2>
    </dataValidation>
    <dataValidation type="textLength" operator="lessThanOrEqual" allowBlank="1" showInputMessage="1" showErrorMessage="1" errorTitle="Character limit exceeded" error="Please do not enter over 200 characters in this box." promptTitle="200 character limit" sqref="O14:O18 B23:B32 D23:D32">
      <formula1>200</formula1>
    </dataValidation>
    <dataValidation type="custom" allowBlank="1" showInputMessage="1" showErrorMessage="1" sqref="L12">
      <formula1>SUM(G:G,I:I)&lt;=G15</formula1>
    </dataValidation>
    <dataValidation type="custom" allowBlank="1" showInputMessage="1" showErrorMessage="1" sqref="I1048549:I1048573">
      <formula1>SUM(G:G,I:I)&lt;=G3</formula1>
    </dataValidation>
    <dataValidation type="custom" allowBlank="1" showInputMessage="1" showErrorMessage="1" sqref="I1048574:I1048576">
      <formula1>SUM(G:G,I:I)&lt;=G25</formula1>
    </dataValidation>
    <dataValidation type="custom" allowBlank="1" showInputMessage="1" showErrorMessage="1" sqref="I33:I34">
      <formula1>SUM(G:G,I:I)&lt;=#REF!</formula1>
    </dataValidation>
    <dataValidation type="custom" allowBlank="1" showInputMessage="1" showErrorMessage="1" sqref="I10">
      <formula1>SUM(G:G,I:I)&lt;=G12</formula1>
    </dataValidation>
    <dataValidation type="custom" allowBlank="1" showInputMessage="1" showErrorMessage="1" sqref="I35:I1048548 I2:I7">
      <formula1>SUM(G:G,I:I)&lt;=G5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3:G1048576">
      <formula1>SUM(G:G)&lt;=#REF!</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s>
  <pageMargins left="0.23622047244094488" right="0.23622047244094488" top="0.39370078740157483" bottom="0.23622047244094488" header="0.31496062992125984" footer="0.31496062992125984"/>
  <pageSetup paperSize="8" scale="48" fitToHeight="0" orientation="landscape" r:id="rId1"/>
  <drawing r:id="rId2"/>
  <legacyDrawing r:id="rId3"/>
  <controls>
    <mc:AlternateContent xmlns:mc="http://schemas.openxmlformats.org/markup-compatibility/2006">
      <mc:Choice Requires="x14">
        <control shapeId="4097" r:id="rId4" name="CommandButton1">
          <controlPr defaultSize="0" autoLine="0" r:id="rId5">
            <anchor moveWithCells="1">
              <from>
                <xdr:col>1</xdr:col>
                <xdr:colOff>0</xdr:colOff>
                <xdr:row>18</xdr:row>
                <xdr:rowOff>0</xdr:rowOff>
              </from>
              <to>
                <xdr:col>3</xdr:col>
                <xdr:colOff>190500</xdr:colOff>
                <xdr:row>19</xdr:row>
                <xdr:rowOff>0</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autoLine="0" r:id="rId7">
            <anchor moveWithCells="1">
              <from>
                <xdr:col>1</xdr:col>
                <xdr:colOff>0</xdr:colOff>
                <xdr:row>32</xdr:row>
                <xdr:rowOff>0</xdr:rowOff>
              </from>
              <to>
                <xdr:col>3</xdr:col>
                <xdr:colOff>190500</xdr:colOff>
                <xdr:row>33</xdr:row>
                <xdr:rowOff>0</xdr:rowOff>
              </to>
            </anchor>
          </controlPr>
        </control>
      </mc:Choice>
      <mc:Fallback>
        <control shapeId="4098" r:id="rId6" name="CommandButton2"/>
      </mc:Fallback>
    </mc:AlternateContent>
  </controls>
  <tableParts count="1">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'Do not change - workings'!$Y$5:$Y$7</xm:f>
          </x14:formula1>
          <xm:sqref>J9:M9</xm:sqref>
        </x14:dataValidation>
        <x14:dataValidation type="list" allowBlank="1" showInputMessage="1" showErrorMessage="1">
          <x14:formula1>
            <xm:f>'Do not change - workings'!$L$39:$L$46</xm:f>
          </x14:formula1>
          <xm:sqref>F14:F18</xm:sqref>
        </x14:dataValidation>
        <x14:dataValidation type="list" allowBlank="1" showInputMessage="1" showErrorMessage="1">
          <x14:formula1>
            <xm:f>'Do not change - workings'!$L$30:$L$35</xm:f>
          </x14:formula1>
          <xm:sqref>D14:D18</xm:sqref>
        </x14:dataValidation>
        <x14:dataValidation type="list" allowBlank="1" showInputMessage="1" showErrorMessage="1">
          <x14:formula1>
            <xm:f>'Do not change - workings'!$O$6:$O$11</xm:f>
          </x14:formula1>
          <xm:sqref>E14:E18</xm:sqref>
        </x14:dataValidation>
        <x14:dataValidation type="list" allowBlank="1" showInputMessage="1" showErrorMessage="1">
          <x14:formula1>
            <xm:f>'Do not change - workings'!$R$8:$R$159</xm:f>
          </x14:formula1>
          <xm:sqref>E4:H4</xm:sqref>
        </x14:dataValidation>
        <x14:dataValidation type="list" allowBlank="1" showInputMessage="1" showErrorMessage="1">
          <x14:formula1>
            <xm:f>'Do not change - workings'!$O$6:$O$10</xm:f>
          </x14:formula1>
          <xm:sqref>E3:F3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A1:AEN113"/>
  <sheetViews>
    <sheetView zoomScale="55" zoomScaleNormal="55" zoomScaleSheetLayoutView="40" workbookViewId="0">
      <selection activeCell="O14" sqref="O14"/>
    </sheetView>
  </sheetViews>
  <sheetFormatPr defaultColWidth="9" defaultRowHeight="52.5" customHeight="1" x14ac:dyDescent="0.2"/>
  <cols>
    <col min="1" max="1" width="1.42578125" style="8" customWidth="1"/>
    <col min="2" max="2" width="11.85546875" style="10" customWidth="1"/>
    <col min="3" max="3" width="28" style="8" customWidth="1"/>
    <col min="4" max="4" width="22" style="8" customWidth="1"/>
    <col min="5" max="5" width="16" style="8" customWidth="1"/>
    <col min="6" max="6" width="14.42578125" style="8" customWidth="1"/>
    <col min="7" max="14" width="18.85546875" style="9" customWidth="1"/>
    <col min="15" max="15" width="43.5703125" style="10" customWidth="1"/>
    <col min="16" max="16" width="135.85546875" style="10" customWidth="1"/>
    <col min="17" max="17" width="13.42578125" style="13" customWidth="1"/>
    <col min="18" max="18" width="19" style="8" customWidth="1"/>
    <col min="19" max="19" width="21.5703125" style="8" customWidth="1"/>
    <col min="20" max="20" width="44.5703125" style="8" customWidth="1"/>
    <col min="21" max="21" width="43.140625" style="8" customWidth="1"/>
    <col min="22" max="16384" width="9" style="8"/>
  </cols>
  <sheetData>
    <row r="1" spans="1:21" ht="52.5" customHeight="1" x14ac:dyDescent="0.5">
      <c r="B1" s="274" t="s">
        <v>385</v>
      </c>
      <c r="C1" s="275"/>
      <c r="D1" s="275"/>
      <c r="E1" s="275"/>
      <c r="F1" s="275"/>
      <c r="G1" s="118"/>
      <c r="H1" s="118"/>
      <c r="I1" s="118"/>
      <c r="J1" s="119"/>
      <c r="K1" s="119"/>
      <c r="L1" s="119"/>
      <c r="M1" s="119"/>
      <c r="N1" s="119"/>
      <c r="O1" s="119"/>
      <c r="P1" s="119"/>
    </row>
    <row r="2" spans="1:21" s="13" customFormat="1" ht="33.75" customHeight="1" x14ac:dyDescent="0.4">
      <c r="B2" s="276" t="s">
        <v>221</v>
      </c>
      <c r="C2" s="277"/>
      <c r="D2" s="277"/>
      <c r="E2" s="277"/>
      <c r="F2" s="277"/>
      <c r="G2" s="277"/>
      <c r="H2" s="277"/>
      <c r="I2" s="277"/>
      <c r="J2" s="277"/>
      <c r="K2" s="277"/>
      <c r="L2" s="277"/>
      <c r="M2" s="16"/>
      <c r="N2" s="16"/>
      <c r="O2" s="278"/>
      <c r="P2" s="279"/>
      <c r="R2" s="8"/>
      <c r="S2" s="8"/>
      <c r="T2" s="8"/>
      <c r="U2" s="8"/>
    </row>
    <row r="3" spans="1:21" ht="6.95" customHeight="1" thickBot="1" x14ac:dyDescent="0.25">
      <c r="A3" s="13"/>
      <c r="B3" s="8"/>
      <c r="R3" s="13"/>
      <c r="S3" s="13"/>
      <c r="T3" s="13"/>
      <c r="U3" s="13"/>
    </row>
    <row r="4" spans="1:21" ht="34.15" customHeight="1" thickTop="1" thickBot="1" x14ac:dyDescent="0.35">
      <c r="A4" s="13"/>
      <c r="B4" s="280" t="s">
        <v>204</v>
      </c>
      <c r="C4" s="281"/>
      <c r="D4" s="282"/>
      <c r="E4" s="283" t="s">
        <v>274</v>
      </c>
      <c r="F4" s="284"/>
      <c r="G4" s="285"/>
      <c r="H4" s="286"/>
      <c r="I4" s="17"/>
      <c r="J4" s="287" t="s">
        <v>37</v>
      </c>
      <c r="K4" s="288"/>
      <c r="L4" s="289"/>
      <c r="M4" s="290"/>
      <c r="N4" s="60"/>
      <c r="O4" s="15"/>
      <c r="P4" s="15"/>
    </row>
    <row r="5" spans="1:21" s="13" customFormat="1" ht="7.5" customHeight="1" thickTop="1" thickBot="1" x14ac:dyDescent="0.25">
      <c r="B5" s="15"/>
      <c r="G5" s="16"/>
      <c r="H5" s="16"/>
      <c r="I5" s="16"/>
      <c r="J5" s="16"/>
      <c r="K5" s="16"/>
      <c r="L5" s="16"/>
      <c r="M5" s="16"/>
      <c r="N5" s="58"/>
      <c r="O5" s="15"/>
      <c r="P5" s="15"/>
    </row>
    <row r="6" spans="1:21" ht="47.45" customHeight="1" thickTop="1" thickBot="1" x14ac:dyDescent="0.35">
      <c r="A6" s="13"/>
      <c r="B6" s="267" t="s">
        <v>0</v>
      </c>
      <c r="C6" s="293"/>
      <c r="D6" s="294"/>
      <c r="E6" s="297">
        <f>INDEX('Do not change - workings'!V:V,MATCH(E4,'Do not change - workings'!R:R, 0))</f>
        <v>995000</v>
      </c>
      <c r="F6" s="299"/>
      <c r="G6" s="16"/>
      <c r="H6" s="262" t="s">
        <v>234</v>
      </c>
      <c r="I6" s="263"/>
      <c r="J6" s="263"/>
      <c r="K6" s="264"/>
      <c r="L6" s="297">
        <f>SUM(InputForm[Special provision fund investment in additional places],InputForm[Special provision fund investment in facilities])</f>
        <v>995000</v>
      </c>
      <c r="M6" s="298"/>
      <c r="N6" s="60"/>
      <c r="O6" s="60"/>
      <c r="P6" s="60"/>
      <c r="Q6" s="18"/>
    </row>
    <row r="7" spans="1:21" ht="47.45" customHeight="1" thickTop="1" thickBot="1" x14ac:dyDescent="0.35">
      <c r="A7" s="13"/>
      <c r="B7" s="267" t="s">
        <v>329</v>
      </c>
      <c r="C7" s="268"/>
      <c r="D7" s="269"/>
      <c r="E7" s="300">
        <v>95000</v>
      </c>
      <c r="F7" s="301"/>
      <c r="G7" s="16"/>
      <c r="H7" s="272" t="s">
        <v>328</v>
      </c>
      <c r="I7" s="273"/>
      <c r="J7" s="273"/>
      <c r="K7" s="273"/>
      <c r="L7" s="297">
        <f>SUM(InputForm[Other investment in additional places],InputForm[Other investment in facilities])</f>
        <v>95000</v>
      </c>
      <c r="M7" s="298"/>
      <c r="N7" s="60"/>
      <c r="O7" s="242" t="str">
        <f>IF(L7&gt;E7,"Error: Exceeded funding: Other investment columns J and M should not exceed total amount in cell F7","")</f>
        <v/>
      </c>
      <c r="P7" s="243"/>
    </row>
    <row r="8" spans="1:21" ht="14.25" customHeight="1" thickTop="1" x14ac:dyDescent="0.25">
      <c r="A8" s="60"/>
      <c r="B8" s="60"/>
      <c r="C8" s="60"/>
      <c r="D8" s="60"/>
      <c r="E8" s="60"/>
      <c r="F8" s="60"/>
      <c r="G8" s="60"/>
      <c r="H8" s="60"/>
      <c r="I8" s="60"/>
      <c r="J8" s="60"/>
      <c r="K8" s="60"/>
      <c r="L8" s="60"/>
      <c r="M8" s="60"/>
      <c r="N8" s="60"/>
      <c r="O8" s="60"/>
      <c r="P8" s="116"/>
    </row>
    <row r="9" spans="1:21" s="13" customFormat="1" ht="74.650000000000006" customHeight="1" x14ac:dyDescent="0.25">
      <c r="B9" s="244" t="s">
        <v>381</v>
      </c>
      <c r="C9" s="245"/>
      <c r="D9" s="245"/>
      <c r="E9" s="245"/>
      <c r="F9" s="245"/>
      <c r="G9" s="245"/>
      <c r="H9" s="245"/>
      <c r="I9" s="245"/>
      <c r="J9" s="246" t="s">
        <v>380</v>
      </c>
      <c r="K9" s="247"/>
      <c r="L9" s="248"/>
      <c r="M9" s="248"/>
      <c r="N9" s="16"/>
      <c r="O9" s="15"/>
      <c r="P9" s="15"/>
    </row>
    <row r="10" spans="1:21" s="13" customFormat="1" ht="15" customHeight="1" x14ac:dyDescent="0.2">
      <c r="B10" s="15"/>
      <c r="G10" s="16"/>
      <c r="H10" s="16"/>
      <c r="I10" s="16"/>
      <c r="J10" s="16"/>
      <c r="K10" s="16"/>
      <c r="L10" s="16"/>
      <c r="M10" s="16"/>
      <c r="N10" s="16"/>
      <c r="O10" s="15"/>
      <c r="P10" s="15"/>
    </row>
    <row r="11" spans="1:21" s="53" customFormat="1" ht="28.35" customHeight="1" thickBot="1" x14ac:dyDescent="0.45">
      <c r="B11" s="249" t="s">
        <v>296</v>
      </c>
      <c r="C11" s="250"/>
      <c r="D11" s="250"/>
      <c r="E11" s="250"/>
      <c r="F11" s="250"/>
      <c r="G11" s="250"/>
      <c r="H11" s="250"/>
      <c r="I11" s="250"/>
      <c r="J11" s="250"/>
      <c r="K11" s="250"/>
      <c r="L11" s="250"/>
      <c r="M11" s="250"/>
      <c r="N11" s="62"/>
      <c r="O11" s="61"/>
      <c r="P11" s="61"/>
    </row>
    <row r="12" spans="1:21" ht="34.9" customHeight="1" thickTop="1" x14ac:dyDescent="0.2">
      <c r="A12" s="13"/>
      <c r="B12" s="251" t="s">
        <v>7</v>
      </c>
      <c r="C12" s="252"/>
      <c r="D12" s="252"/>
      <c r="E12" s="252"/>
      <c r="F12" s="253"/>
      <c r="G12" s="254" t="s">
        <v>229</v>
      </c>
      <c r="H12" s="255"/>
      <c r="I12" s="255" t="s">
        <v>230</v>
      </c>
      <c r="J12" s="255"/>
      <c r="K12" s="256"/>
      <c r="L12" s="257" t="s">
        <v>208</v>
      </c>
      <c r="M12" s="258"/>
      <c r="N12" s="102" t="s">
        <v>374</v>
      </c>
      <c r="O12" s="259" t="s">
        <v>278</v>
      </c>
      <c r="P12" s="260"/>
      <c r="Q12" s="20"/>
    </row>
    <row r="13" spans="1:21" s="42" customFormat="1" ht="71.25" customHeight="1" thickBot="1" x14ac:dyDescent="0.3">
      <c r="A13" s="40"/>
      <c r="B13" s="63" t="s">
        <v>276</v>
      </c>
      <c r="C13" s="64" t="s">
        <v>311</v>
      </c>
      <c r="D13" s="65" t="s">
        <v>235</v>
      </c>
      <c r="E13" s="65" t="s">
        <v>267</v>
      </c>
      <c r="F13" s="66" t="s">
        <v>291</v>
      </c>
      <c r="G13" s="67" t="s">
        <v>265</v>
      </c>
      <c r="H13" s="68" t="s">
        <v>266</v>
      </c>
      <c r="I13" s="68" t="s">
        <v>400</v>
      </c>
      <c r="J13" s="68" t="s">
        <v>401</v>
      </c>
      <c r="K13" s="69" t="s">
        <v>402</v>
      </c>
      <c r="L13" s="70" t="s">
        <v>263</v>
      </c>
      <c r="M13" s="71" t="s">
        <v>264</v>
      </c>
      <c r="N13" s="103" t="s">
        <v>373</v>
      </c>
      <c r="O13" s="72" t="s">
        <v>209</v>
      </c>
      <c r="P13" s="55" t="s">
        <v>277</v>
      </c>
      <c r="Q13" s="41"/>
    </row>
    <row r="14" spans="1:21" s="12" customFormat="1" ht="89.45" customHeight="1" thickTop="1" x14ac:dyDescent="0.25">
      <c r="A14" s="14"/>
      <c r="B14" s="124">
        <v>131313</v>
      </c>
      <c r="C14" s="125" t="s">
        <v>340</v>
      </c>
      <c r="D14" s="124" t="s">
        <v>252</v>
      </c>
      <c r="E14" s="126" t="s">
        <v>268</v>
      </c>
      <c r="F14" s="126" t="s">
        <v>283</v>
      </c>
      <c r="G14" s="127">
        <v>280000</v>
      </c>
      <c r="H14" s="127">
        <v>0</v>
      </c>
      <c r="I14" s="128">
        <v>4</v>
      </c>
      <c r="J14" s="128">
        <v>0</v>
      </c>
      <c r="K14" s="133">
        <f>SUM(InputForm[[#This Row],[Special provision fund additional planned places]:[Other investment additional planend places]])</f>
        <v>4</v>
      </c>
      <c r="L14" s="127">
        <v>0</v>
      </c>
      <c r="M14" s="127">
        <v>0</v>
      </c>
      <c r="N14" s="135">
        <f t="shared" ref="N14:N17" si="0">SUM(G14:H14,L14:M14)</f>
        <v>280000</v>
      </c>
      <c r="O14" s="126" t="s">
        <v>391</v>
      </c>
      <c r="P14" s="126" t="s">
        <v>344</v>
      </c>
      <c r="Q14" s="14"/>
    </row>
    <row r="15" spans="1:21" s="12" customFormat="1" ht="89.45" customHeight="1" x14ac:dyDescent="0.25">
      <c r="A15" s="14"/>
      <c r="B15" s="129">
        <v>232323</v>
      </c>
      <c r="C15" s="130" t="s">
        <v>341</v>
      </c>
      <c r="D15" s="129" t="s">
        <v>245</v>
      </c>
      <c r="E15" s="131" t="s">
        <v>269</v>
      </c>
      <c r="F15" s="131" t="s">
        <v>280</v>
      </c>
      <c r="G15" s="132">
        <v>360000</v>
      </c>
      <c r="H15" s="132">
        <v>0</v>
      </c>
      <c r="I15" s="128">
        <v>10</v>
      </c>
      <c r="J15" s="128">
        <v>0</v>
      </c>
      <c r="K15" s="133">
        <f>SUM(InputForm[[#This Row],[Special provision fund additional planned places]:[Other investment additional planend places]])</f>
        <v>10</v>
      </c>
      <c r="L15" s="132">
        <v>50000</v>
      </c>
      <c r="M15" s="132">
        <v>20000</v>
      </c>
      <c r="N15" s="136">
        <f t="shared" si="0"/>
        <v>430000</v>
      </c>
      <c r="O15" s="131" t="s">
        <v>345</v>
      </c>
      <c r="P15" s="131" t="s">
        <v>346</v>
      </c>
      <c r="Q15" s="14"/>
    </row>
    <row r="16" spans="1:21" s="12" customFormat="1" ht="89.45" customHeight="1" x14ac:dyDescent="0.25">
      <c r="A16" s="14"/>
      <c r="B16" s="129">
        <v>343414</v>
      </c>
      <c r="C16" s="130" t="s">
        <v>342</v>
      </c>
      <c r="D16" s="129" t="s">
        <v>210</v>
      </c>
      <c r="E16" s="131" t="s">
        <v>272</v>
      </c>
      <c r="F16" s="131" t="s">
        <v>284</v>
      </c>
      <c r="G16" s="132">
        <v>170000</v>
      </c>
      <c r="H16" s="132">
        <v>50000</v>
      </c>
      <c r="I16" s="128">
        <v>4</v>
      </c>
      <c r="J16" s="128">
        <v>2</v>
      </c>
      <c r="K16" s="133">
        <f>SUM(InputForm[[#This Row],[Special provision fund additional planned places]:[Other investment additional planend places]])</f>
        <v>6</v>
      </c>
      <c r="L16" s="132">
        <v>80000</v>
      </c>
      <c r="M16" s="132">
        <v>0</v>
      </c>
      <c r="N16" s="136">
        <f t="shared" si="0"/>
        <v>300000</v>
      </c>
      <c r="O16" s="131" t="s">
        <v>347</v>
      </c>
      <c r="P16" s="131" t="s">
        <v>348</v>
      </c>
      <c r="Q16" s="14"/>
    </row>
    <row r="17" spans="1:820" s="12" customFormat="1" ht="89.45" customHeight="1" x14ac:dyDescent="0.25">
      <c r="A17" s="14"/>
      <c r="B17" s="129">
        <v>232323</v>
      </c>
      <c r="C17" s="130" t="s">
        <v>343</v>
      </c>
      <c r="D17" s="129" t="s">
        <v>245</v>
      </c>
      <c r="E17" s="131" t="s">
        <v>273</v>
      </c>
      <c r="F17" s="131" t="s">
        <v>284</v>
      </c>
      <c r="G17" s="132">
        <v>0</v>
      </c>
      <c r="H17" s="132">
        <v>0</v>
      </c>
      <c r="I17" s="128">
        <v>0</v>
      </c>
      <c r="J17" s="128">
        <v>0</v>
      </c>
      <c r="K17" s="133">
        <f>SUM(InputForm[[#This Row],[Special provision fund additional planned places]:[Other investment additional planend places]])</f>
        <v>0</v>
      </c>
      <c r="L17" s="132">
        <v>55000</v>
      </c>
      <c r="M17" s="132">
        <v>25000</v>
      </c>
      <c r="N17" s="136">
        <f t="shared" si="0"/>
        <v>80000</v>
      </c>
      <c r="O17" s="131" t="s">
        <v>349</v>
      </c>
      <c r="P17" s="131" t="s">
        <v>350</v>
      </c>
      <c r="Q17" s="14"/>
    </row>
    <row r="18" spans="1:820" ht="89.45" customHeight="1" x14ac:dyDescent="0.2">
      <c r="B18" s="24"/>
      <c r="C18" s="32"/>
      <c r="D18" s="24"/>
      <c r="E18" s="21"/>
      <c r="F18" s="21"/>
      <c r="G18" s="22"/>
      <c r="H18" s="22"/>
      <c r="I18" s="25"/>
      <c r="J18" s="25"/>
      <c r="K18" s="134">
        <f>SUM(InputForm[[#This Row],[Special provision fund additional planned places]:[Other investment additional planend places]])</f>
        <v>0</v>
      </c>
      <c r="L18" s="59"/>
      <c r="M18" s="22"/>
      <c r="N18" s="136">
        <f>SUM(G18:H18,L18:M18)</f>
        <v>0</v>
      </c>
      <c r="O18" s="23"/>
      <c r="P18" s="38"/>
    </row>
    <row r="19" spans="1:820" ht="89.45" customHeight="1" thickBot="1" x14ac:dyDescent="0.25">
      <c r="B19" s="204"/>
      <c r="C19" s="205"/>
      <c r="D19" s="204"/>
      <c r="E19" s="206"/>
      <c r="F19" s="206"/>
      <c r="G19" s="207"/>
      <c r="H19" s="207"/>
      <c r="I19" s="208"/>
      <c r="J19" s="208"/>
      <c r="K19" s="209">
        <f>SUM(InputForm[[#This Row],[Special provision fund additional planned places]:[Other investment additional planend places]])</f>
        <v>0</v>
      </c>
      <c r="L19" s="210"/>
      <c r="M19" s="207"/>
      <c r="N19" s="211">
        <f>SUM(G19:H19,L19:M19)</f>
        <v>0</v>
      </c>
      <c r="O19" s="212"/>
      <c r="P19" s="212"/>
      <c r="Q19" s="74"/>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c r="IW19" s="75"/>
      <c r="IX19" s="75"/>
      <c r="IY19" s="75"/>
      <c r="IZ19" s="75"/>
      <c r="JA19" s="75"/>
      <c r="JB19" s="75"/>
      <c r="JC19" s="75"/>
      <c r="JD19" s="75"/>
      <c r="JE19" s="75"/>
      <c r="JF19" s="75"/>
      <c r="JG19" s="75"/>
      <c r="JH19" s="75"/>
      <c r="JI19" s="75"/>
      <c r="JJ19" s="75"/>
      <c r="JK19" s="75"/>
      <c r="JL19" s="75"/>
      <c r="JM19" s="75"/>
      <c r="JN19" s="75"/>
      <c r="JO19" s="75"/>
      <c r="JP19" s="75"/>
      <c r="JQ19" s="75"/>
      <c r="JR19" s="75"/>
      <c r="JS19" s="75"/>
      <c r="JT19" s="75"/>
      <c r="JU19" s="75"/>
      <c r="JV19" s="75"/>
      <c r="JW19" s="75"/>
      <c r="JX19" s="75"/>
      <c r="JY19" s="75"/>
      <c r="JZ19" s="75"/>
      <c r="KA19" s="75"/>
      <c r="KB19" s="75"/>
      <c r="KC19" s="75"/>
      <c r="KD19" s="75"/>
      <c r="KE19" s="75"/>
      <c r="KF19" s="75"/>
      <c r="KG19" s="75"/>
      <c r="KH19" s="75"/>
      <c r="KI19" s="75"/>
      <c r="KJ19" s="75"/>
      <c r="KK19" s="75"/>
      <c r="KL19" s="75"/>
      <c r="KM19" s="75"/>
      <c r="KN19" s="75"/>
      <c r="KO19" s="75"/>
      <c r="KP19" s="75"/>
      <c r="KQ19" s="75"/>
      <c r="KR19" s="75"/>
      <c r="KS19" s="75"/>
      <c r="KT19" s="75"/>
      <c r="KU19" s="75"/>
      <c r="KV19" s="75"/>
      <c r="KW19" s="75"/>
      <c r="KX19" s="75"/>
      <c r="KY19" s="75"/>
      <c r="KZ19" s="75"/>
      <c r="LA19" s="75"/>
      <c r="LB19" s="75"/>
      <c r="LC19" s="75"/>
      <c r="LD19" s="75"/>
      <c r="LE19" s="75"/>
      <c r="LF19" s="75"/>
      <c r="LG19" s="75"/>
      <c r="LH19" s="75"/>
      <c r="LI19" s="75"/>
      <c r="LJ19" s="75"/>
      <c r="LK19" s="75"/>
      <c r="LL19" s="75"/>
      <c r="LM19" s="75"/>
      <c r="LN19" s="75"/>
      <c r="LO19" s="75"/>
      <c r="LP19" s="75"/>
      <c r="LQ19" s="75"/>
      <c r="LR19" s="75"/>
      <c r="LS19" s="75"/>
      <c r="LT19" s="75"/>
      <c r="LU19" s="75"/>
      <c r="LV19" s="75"/>
      <c r="LW19" s="75"/>
      <c r="LX19" s="75"/>
      <c r="LY19" s="75"/>
      <c r="LZ19" s="75"/>
      <c r="MA19" s="75"/>
      <c r="MB19" s="75"/>
      <c r="MC19" s="75"/>
      <c r="MD19" s="75"/>
      <c r="ME19" s="75"/>
      <c r="MF19" s="75"/>
      <c r="MG19" s="75"/>
      <c r="MH19" s="75"/>
      <c r="MI19" s="75"/>
      <c r="MJ19" s="75"/>
      <c r="MK19" s="75"/>
      <c r="ML19" s="75"/>
      <c r="MM19" s="75"/>
      <c r="MN19" s="75"/>
      <c r="MO19" s="75"/>
      <c r="MP19" s="75"/>
      <c r="MQ19" s="75"/>
      <c r="MR19" s="75"/>
      <c r="MS19" s="75"/>
      <c r="MT19" s="75"/>
      <c r="MU19" s="75"/>
      <c r="MV19" s="75"/>
      <c r="MW19" s="75"/>
      <c r="MX19" s="75"/>
      <c r="MY19" s="75"/>
      <c r="MZ19" s="75"/>
      <c r="NA19" s="75"/>
      <c r="NB19" s="75"/>
      <c r="NC19" s="75"/>
      <c r="ND19" s="75"/>
      <c r="NE19" s="75"/>
      <c r="NF19" s="75"/>
      <c r="NG19" s="75"/>
      <c r="NH19" s="75"/>
      <c r="NI19" s="75"/>
      <c r="NJ19" s="75"/>
      <c r="NK19" s="75"/>
      <c r="NL19" s="75"/>
      <c r="NM19" s="75"/>
      <c r="NN19" s="75"/>
      <c r="NO19" s="75"/>
      <c r="NP19" s="75"/>
      <c r="NQ19" s="75"/>
      <c r="NR19" s="75"/>
      <c r="NS19" s="75"/>
      <c r="NT19" s="75"/>
      <c r="NU19" s="75"/>
      <c r="NV19" s="75"/>
      <c r="NW19" s="75"/>
      <c r="NX19" s="75"/>
      <c r="NY19" s="75"/>
      <c r="NZ19" s="75"/>
      <c r="OA19" s="75"/>
      <c r="OB19" s="75"/>
      <c r="OC19" s="75"/>
      <c r="OD19" s="75"/>
      <c r="OE19" s="75"/>
      <c r="OF19" s="75"/>
      <c r="OG19" s="75"/>
      <c r="OH19" s="75"/>
      <c r="OI19" s="75"/>
      <c r="OJ19" s="75"/>
      <c r="OK19" s="75"/>
      <c r="OL19" s="75"/>
      <c r="OM19" s="75"/>
      <c r="ON19" s="75"/>
      <c r="OO19" s="75"/>
      <c r="OP19" s="75"/>
      <c r="OQ19" s="75"/>
      <c r="OR19" s="75"/>
      <c r="OS19" s="75"/>
      <c r="OT19" s="75"/>
      <c r="OU19" s="75"/>
      <c r="OV19" s="75"/>
      <c r="OW19" s="75"/>
      <c r="OX19" s="75"/>
      <c r="OY19" s="75"/>
      <c r="OZ19" s="75"/>
      <c r="PA19" s="75"/>
      <c r="PB19" s="75"/>
      <c r="PC19" s="75"/>
      <c r="PD19" s="75"/>
      <c r="PE19" s="75"/>
      <c r="PF19" s="75"/>
      <c r="PG19" s="75"/>
      <c r="PH19" s="75"/>
      <c r="PI19" s="75"/>
      <c r="PJ19" s="75"/>
      <c r="PK19" s="75"/>
      <c r="PL19" s="75"/>
      <c r="PM19" s="75"/>
      <c r="PN19" s="75"/>
      <c r="PO19" s="75"/>
      <c r="PP19" s="75"/>
      <c r="PQ19" s="75"/>
      <c r="PR19" s="75"/>
      <c r="PS19" s="75"/>
      <c r="PT19" s="75"/>
      <c r="PU19" s="75"/>
      <c r="PV19" s="75"/>
      <c r="PW19" s="75"/>
      <c r="PX19" s="75"/>
      <c r="PY19" s="75"/>
      <c r="PZ19" s="75"/>
      <c r="QA19" s="75"/>
      <c r="QB19" s="75"/>
      <c r="QC19" s="75"/>
      <c r="QD19" s="75"/>
      <c r="QE19" s="75"/>
      <c r="QF19" s="75"/>
      <c r="QG19" s="75"/>
      <c r="QH19" s="75"/>
      <c r="QI19" s="75"/>
      <c r="QJ19" s="75"/>
      <c r="QK19" s="75"/>
      <c r="QL19" s="75"/>
      <c r="QM19" s="75"/>
      <c r="QN19" s="75"/>
      <c r="QO19" s="75"/>
      <c r="QP19" s="75"/>
      <c r="QQ19" s="75"/>
      <c r="QR19" s="75"/>
      <c r="QS19" s="75"/>
      <c r="QT19" s="75"/>
      <c r="QU19" s="75"/>
      <c r="QV19" s="75"/>
      <c r="QW19" s="75"/>
      <c r="QX19" s="75"/>
      <c r="QY19" s="75"/>
      <c r="QZ19" s="75"/>
      <c r="RA19" s="75"/>
      <c r="RB19" s="75"/>
      <c r="RC19" s="75"/>
      <c r="RD19" s="75"/>
      <c r="RE19" s="75"/>
      <c r="RF19" s="75"/>
      <c r="RG19" s="75"/>
      <c r="RH19" s="75"/>
      <c r="RI19" s="75"/>
      <c r="RJ19" s="75"/>
      <c r="RK19" s="75"/>
      <c r="RL19" s="75"/>
      <c r="RM19" s="75"/>
      <c r="RN19" s="75"/>
      <c r="RO19" s="75"/>
      <c r="RP19" s="75"/>
      <c r="RQ19" s="75"/>
      <c r="RR19" s="75"/>
      <c r="RS19" s="75"/>
      <c r="RT19" s="75"/>
      <c r="RU19" s="75"/>
      <c r="RV19" s="75"/>
      <c r="RW19" s="75"/>
      <c r="RX19" s="75"/>
      <c r="RY19" s="75"/>
      <c r="RZ19" s="75"/>
      <c r="SA19" s="75"/>
      <c r="SB19" s="75"/>
      <c r="SC19" s="75"/>
      <c r="SD19" s="75"/>
      <c r="SE19" s="75"/>
      <c r="SF19" s="75"/>
      <c r="SG19" s="75"/>
      <c r="SH19" s="75"/>
      <c r="SI19" s="75"/>
      <c r="SJ19" s="75"/>
      <c r="SK19" s="75"/>
      <c r="SL19" s="75"/>
      <c r="SM19" s="75"/>
      <c r="SN19" s="75"/>
      <c r="SO19" s="75"/>
      <c r="SP19" s="75"/>
      <c r="SQ19" s="75"/>
      <c r="SR19" s="75"/>
      <c r="SS19" s="75"/>
      <c r="ST19" s="75"/>
      <c r="SU19" s="75"/>
      <c r="SV19" s="75"/>
      <c r="SW19" s="75"/>
      <c r="SX19" s="75"/>
      <c r="SY19" s="75"/>
      <c r="SZ19" s="75"/>
      <c r="TA19" s="75"/>
      <c r="TB19" s="75"/>
      <c r="TC19" s="75"/>
      <c r="TD19" s="75"/>
      <c r="TE19" s="75"/>
      <c r="TF19" s="75"/>
      <c r="TG19" s="75"/>
      <c r="TH19" s="75"/>
      <c r="TI19" s="75"/>
      <c r="TJ19" s="75"/>
      <c r="TK19" s="75"/>
      <c r="TL19" s="75"/>
      <c r="TM19" s="75"/>
      <c r="TN19" s="75"/>
      <c r="TO19" s="75"/>
      <c r="TP19" s="75"/>
      <c r="TQ19" s="75"/>
      <c r="TR19" s="75"/>
      <c r="TS19" s="75"/>
      <c r="TT19" s="75"/>
      <c r="TU19" s="75"/>
      <c r="TV19" s="75"/>
      <c r="TW19" s="75"/>
      <c r="TX19" s="75"/>
      <c r="TY19" s="75"/>
      <c r="TZ19" s="75"/>
      <c r="UA19" s="75"/>
      <c r="UB19" s="75"/>
      <c r="UC19" s="75"/>
      <c r="UD19" s="75"/>
      <c r="UE19" s="75"/>
      <c r="UF19" s="75"/>
      <c r="UG19" s="75"/>
      <c r="UH19" s="75"/>
      <c r="UI19" s="75"/>
      <c r="UJ19" s="75"/>
      <c r="UK19" s="75"/>
      <c r="UL19" s="75"/>
      <c r="UM19" s="75"/>
      <c r="UN19" s="75"/>
      <c r="UO19" s="75"/>
      <c r="UP19" s="75"/>
      <c r="UQ19" s="75"/>
      <c r="UR19" s="75"/>
      <c r="US19" s="75"/>
      <c r="UT19" s="75"/>
      <c r="UU19" s="75"/>
      <c r="UV19" s="75"/>
      <c r="UW19" s="75"/>
      <c r="UX19" s="75"/>
      <c r="UY19" s="75"/>
      <c r="UZ19" s="75"/>
      <c r="VA19" s="75"/>
      <c r="VB19" s="75"/>
      <c r="VC19" s="75"/>
      <c r="VD19" s="75"/>
      <c r="VE19" s="75"/>
      <c r="VF19" s="75"/>
      <c r="VG19" s="75"/>
      <c r="VH19" s="75"/>
      <c r="VI19" s="75"/>
      <c r="VJ19" s="75"/>
      <c r="VK19" s="75"/>
      <c r="VL19" s="75"/>
      <c r="VM19" s="75"/>
      <c r="VN19" s="75"/>
      <c r="VO19" s="75"/>
      <c r="VP19" s="75"/>
      <c r="VQ19" s="75"/>
      <c r="VR19" s="75"/>
      <c r="VS19" s="75"/>
      <c r="VT19" s="75"/>
      <c r="VU19" s="75"/>
      <c r="VV19" s="75"/>
      <c r="VW19" s="75"/>
      <c r="VX19" s="75"/>
      <c r="VY19" s="75"/>
      <c r="VZ19" s="75"/>
      <c r="WA19" s="75"/>
      <c r="WB19" s="75"/>
      <c r="WC19" s="75"/>
      <c r="WD19" s="75"/>
      <c r="WE19" s="75"/>
      <c r="WF19" s="75"/>
      <c r="WG19" s="75"/>
      <c r="WH19" s="75"/>
      <c r="WI19" s="75"/>
      <c r="WJ19" s="75"/>
      <c r="WK19" s="75"/>
      <c r="WL19" s="75"/>
      <c r="WM19" s="75"/>
      <c r="WN19" s="75"/>
      <c r="WO19" s="75"/>
      <c r="WP19" s="75"/>
      <c r="WQ19" s="75"/>
      <c r="WR19" s="75"/>
      <c r="WS19" s="75"/>
      <c r="WT19" s="75"/>
      <c r="WU19" s="75"/>
      <c r="WV19" s="75"/>
      <c r="WW19" s="75"/>
      <c r="WX19" s="75"/>
      <c r="WY19" s="75"/>
      <c r="WZ19" s="75"/>
      <c r="XA19" s="75"/>
      <c r="XB19" s="75"/>
      <c r="XC19" s="75"/>
      <c r="XD19" s="75"/>
      <c r="XE19" s="75"/>
      <c r="XF19" s="75"/>
      <c r="XG19" s="75"/>
      <c r="XH19" s="75"/>
      <c r="XI19" s="75"/>
      <c r="XJ19" s="75"/>
      <c r="XK19" s="75"/>
      <c r="XL19" s="75"/>
      <c r="XM19" s="75"/>
      <c r="XN19" s="75"/>
      <c r="XO19" s="75"/>
      <c r="XP19" s="75"/>
      <c r="XQ19" s="75"/>
      <c r="XR19" s="75"/>
      <c r="XS19" s="75"/>
      <c r="XT19" s="75"/>
      <c r="XU19" s="75"/>
      <c r="XV19" s="75"/>
      <c r="XW19" s="75"/>
      <c r="XX19" s="75"/>
      <c r="XY19" s="75"/>
      <c r="XZ19" s="75"/>
      <c r="YA19" s="75"/>
      <c r="YB19" s="75"/>
      <c r="YC19" s="75"/>
      <c r="YD19" s="75"/>
      <c r="YE19" s="75"/>
      <c r="YF19" s="75"/>
      <c r="YG19" s="75"/>
      <c r="YH19" s="75"/>
      <c r="YI19" s="75"/>
      <c r="YJ19" s="75"/>
      <c r="YK19" s="75"/>
      <c r="YL19" s="75"/>
      <c r="YM19" s="75"/>
      <c r="YN19" s="75"/>
      <c r="YO19" s="75"/>
      <c r="YP19" s="75"/>
      <c r="YQ19" s="75"/>
      <c r="YR19" s="75"/>
      <c r="YS19" s="75"/>
      <c r="YT19" s="75"/>
      <c r="YU19" s="75"/>
      <c r="YV19" s="75"/>
      <c r="YW19" s="75"/>
      <c r="YX19" s="75"/>
      <c r="YY19" s="75"/>
      <c r="YZ19" s="75"/>
      <c r="ZA19" s="75"/>
      <c r="ZB19" s="75"/>
      <c r="ZC19" s="75"/>
      <c r="ZD19" s="75"/>
      <c r="ZE19" s="75"/>
      <c r="ZF19" s="75"/>
      <c r="ZG19" s="75"/>
      <c r="ZH19" s="75"/>
      <c r="ZI19" s="75"/>
      <c r="ZJ19" s="75"/>
      <c r="ZK19" s="75"/>
      <c r="ZL19" s="75"/>
      <c r="ZM19" s="75"/>
      <c r="ZN19" s="75"/>
      <c r="ZO19" s="75"/>
      <c r="ZP19" s="75"/>
      <c r="ZQ19" s="75"/>
      <c r="ZR19" s="75"/>
      <c r="ZS19" s="75"/>
      <c r="ZT19" s="75"/>
      <c r="ZU19" s="75"/>
      <c r="ZV19" s="75"/>
      <c r="ZW19" s="75"/>
      <c r="ZX19" s="75"/>
      <c r="ZY19" s="75"/>
      <c r="ZZ19" s="75"/>
      <c r="AAA19" s="75"/>
      <c r="AAB19" s="75"/>
      <c r="AAC19" s="75"/>
      <c r="AAD19" s="75"/>
      <c r="AAE19" s="75"/>
      <c r="AAF19" s="75"/>
      <c r="AAG19" s="75"/>
      <c r="AAH19" s="75"/>
      <c r="AAI19" s="75"/>
      <c r="AAJ19" s="75"/>
      <c r="AAK19" s="75"/>
      <c r="AAL19" s="75"/>
      <c r="AAM19" s="75"/>
      <c r="AAN19" s="75"/>
      <c r="AAO19" s="75"/>
      <c r="AAP19" s="75"/>
      <c r="AAQ19" s="75"/>
      <c r="AAR19" s="75"/>
      <c r="AAS19" s="75"/>
      <c r="AAT19" s="75"/>
      <c r="AAU19" s="75"/>
      <c r="AAV19" s="75"/>
      <c r="AAW19" s="75"/>
      <c r="AAX19" s="75"/>
      <c r="AAY19" s="75"/>
      <c r="AAZ19" s="75"/>
      <c r="ABA19" s="75"/>
      <c r="ABB19" s="75"/>
      <c r="ABC19" s="75"/>
      <c r="ABD19" s="75"/>
      <c r="ABE19" s="75"/>
      <c r="ABF19" s="75"/>
      <c r="ABG19" s="75"/>
      <c r="ABH19" s="75"/>
      <c r="ABI19" s="75"/>
      <c r="ABJ19" s="75"/>
      <c r="ABK19" s="75"/>
      <c r="ABL19" s="75"/>
      <c r="ABM19" s="75"/>
      <c r="ABN19" s="75"/>
      <c r="ABO19" s="75"/>
      <c r="ABP19" s="75"/>
      <c r="ABQ19" s="75"/>
      <c r="ABR19" s="75"/>
      <c r="ABS19" s="75"/>
      <c r="ABT19" s="75"/>
      <c r="ABU19" s="75"/>
      <c r="ABV19" s="75"/>
      <c r="ABW19" s="75"/>
      <c r="ABX19" s="75"/>
      <c r="ABY19" s="75"/>
      <c r="ABZ19" s="75"/>
      <c r="ACA19" s="75"/>
      <c r="ACB19" s="75"/>
      <c r="ACC19" s="75"/>
      <c r="ACD19" s="75"/>
      <c r="ACE19" s="75"/>
      <c r="ACF19" s="75"/>
      <c r="ACG19" s="75"/>
      <c r="ACH19" s="75"/>
      <c r="ACI19" s="75"/>
      <c r="ACJ19" s="75"/>
      <c r="ACK19" s="75"/>
      <c r="ACL19" s="75"/>
      <c r="ACM19" s="75"/>
      <c r="ACN19" s="75"/>
      <c r="ACO19" s="75"/>
      <c r="ACP19" s="75"/>
      <c r="ACQ19" s="75"/>
      <c r="ACR19" s="75"/>
      <c r="ACS19" s="75"/>
      <c r="ACT19" s="75"/>
      <c r="ACU19" s="75"/>
      <c r="ACV19" s="75"/>
      <c r="ACW19" s="75"/>
      <c r="ACX19" s="75"/>
      <c r="ACY19" s="75"/>
      <c r="ACZ19" s="75"/>
      <c r="ADA19" s="75"/>
      <c r="ADB19" s="75"/>
      <c r="ADC19" s="75"/>
      <c r="ADD19" s="75"/>
      <c r="ADE19" s="75"/>
      <c r="ADF19" s="75"/>
      <c r="ADG19" s="75"/>
      <c r="ADH19" s="75"/>
      <c r="ADI19" s="75"/>
      <c r="ADJ19" s="75"/>
      <c r="ADK19" s="75"/>
      <c r="ADL19" s="75"/>
      <c r="ADM19" s="75"/>
      <c r="ADN19" s="75"/>
      <c r="ADO19" s="75"/>
      <c r="ADP19" s="75"/>
      <c r="ADQ19" s="75"/>
      <c r="ADR19" s="75"/>
      <c r="ADS19" s="75"/>
      <c r="ADT19" s="75"/>
      <c r="ADU19" s="75"/>
      <c r="ADV19" s="75"/>
      <c r="ADW19" s="75"/>
      <c r="ADX19" s="75"/>
      <c r="ADY19" s="75"/>
      <c r="ADZ19" s="75"/>
      <c r="AEA19" s="75"/>
      <c r="AEB19" s="75"/>
      <c r="AEC19" s="75"/>
      <c r="AED19" s="75"/>
      <c r="AEE19" s="75"/>
      <c r="AEF19" s="75"/>
      <c r="AEG19" s="75"/>
      <c r="AEH19" s="75"/>
      <c r="AEI19" s="75"/>
      <c r="AEJ19" s="75"/>
      <c r="AEK19" s="75"/>
      <c r="AEL19" s="75"/>
      <c r="AEM19" s="75"/>
      <c r="AEN19" s="76"/>
    </row>
    <row r="20" spans="1:820" ht="89.45" customHeight="1" thickTop="1" x14ac:dyDescent="0.2">
      <c r="B20" s="204"/>
      <c r="C20" s="205"/>
      <c r="D20" s="204"/>
      <c r="E20" s="206"/>
      <c r="F20" s="206"/>
      <c r="G20" s="207"/>
      <c r="H20" s="207"/>
      <c r="I20" s="208"/>
      <c r="J20" s="208"/>
      <c r="K20" s="209">
        <f>SUM(InputForm[[#This Row],[Special provision fund additional planned places]:[Other investment additional planend places]])</f>
        <v>0</v>
      </c>
      <c r="L20" s="210"/>
      <c r="M20" s="207"/>
      <c r="N20" s="211">
        <f>SUM(G20:H20,L20:M20)</f>
        <v>0</v>
      </c>
      <c r="O20" s="212"/>
      <c r="P20" s="212"/>
    </row>
    <row r="21" spans="1:820" ht="89.45" customHeight="1" x14ac:dyDescent="0.25">
      <c r="C21" s="33"/>
      <c r="D21" s="13"/>
      <c r="E21" s="13"/>
      <c r="F21" s="13"/>
      <c r="G21" s="16"/>
      <c r="H21" s="16"/>
      <c r="I21" s="16"/>
      <c r="J21" s="16"/>
      <c r="K21" s="16"/>
      <c r="L21" s="16"/>
      <c r="M21" s="16"/>
      <c r="N21" s="16"/>
      <c r="O21" s="15"/>
      <c r="P21" s="15"/>
    </row>
    <row r="22" spans="1:820" ht="89.45" customHeight="1" thickBot="1" x14ac:dyDescent="0.3">
      <c r="B22" s="15"/>
      <c r="C22" s="108"/>
      <c r="D22" s="13"/>
      <c r="E22" s="13"/>
      <c r="F22" s="13"/>
      <c r="G22" s="16"/>
      <c r="H22" s="16"/>
      <c r="I22" s="16"/>
      <c r="J22" s="16"/>
      <c r="K22" s="109"/>
      <c r="L22" s="16"/>
      <c r="M22" s="16"/>
      <c r="N22" s="16"/>
      <c r="O22" s="15"/>
      <c r="P22" s="15"/>
    </row>
    <row r="23" spans="1:820" ht="89.45" customHeight="1" thickTop="1" thickBot="1" x14ac:dyDescent="0.3">
      <c r="B23" s="291" t="s">
        <v>295</v>
      </c>
      <c r="C23" s="292"/>
      <c r="D23" s="292"/>
      <c r="E23" s="292"/>
      <c r="F23" s="292"/>
      <c r="G23" s="292"/>
      <c r="H23" s="292"/>
      <c r="I23" s="292"/>
      <c r="J23" s="292"/>
      <c r="K23" s="292"/>
      <c r="L23" s="292"/>
      <c r="M23" s="292"/>
      <c r="N23" s="117"/>
      <c r="O23" s="117"/>
      <c r="P23" s="117"/>
    </row>
    <row r="24" spans="1:820" ht="89.45" customHeight="1" thickTop="1" thickBot="1" x14ac:dyDescent="0.35">
      <c r="B24" s="239" t="s">
        <v>211</v>
      </c>
      <c r="C24" s="241"/>
      <c r="D24" s="239" t="s">
        <v>220</v>
      </c>
      <c r="E24" s="241"/>
      <c r="F24" s="239" t="s">
        <v>227</v>
      </c>
      <c r="G24" s="240"/>
      <c r="H24" s="240"/>
      <c r="I24" s="240"/>
      <c r="J24" s="240"/>
      <c r="K24" s="240"/>
      <c r="L24" s="240"/>
      <c r="M24" s="241"/>
      <c r="N24" s="73"/>
      <c r="O24" s="261" t="s">
        <v>215</v>
      </c>
      <c r="P24" s="261"/>
    </row>
    <row r="25" spans="1:820" ht="89.45" customHeight="1" thickTop="1" x14ac:dyDescent="0.25">
      <c r="B25" s="235" t="s">
        <v>351</v>
      </c>
      <c r="C25" s="235"/>
      <c r="D25" s="235" t="s">
        <v>355</v>
      </c>
      <c r="E25" s="235"/>
      <c r="F25" s="236" t="s">
        <v>398</v>
      </c>
      <c r="G25" s="237"/>
      <c r="H25" s="237"/>
      <c r="I25" s="237"/>
      <c r="J25" s="237"/>
      <c r="K25" s="237"/>
      <c r="L25" s="237"/>
      <c r="M25" s="238"/>
      <c r="N25" s="228" t="s">
        <v>367</v>
      </c>
      <c r="O25" s="233"/>
      <c r="P25" s="234"/>
    </row>
    <row r="26" spans="1:820" ht="89.45" customHeight="1" x14ac:dyDescent="0.25">
      <c r="B26" s="227" t="s">
        <v>352</v>
      </c>
      <c r="C26" s="227"/>
      <c r="D26" s="227" t="s">
        <v>356</v>
      </c>
      <c r="E26" s="227"/>
      <c r="F26" s="227" t="s">
        <v>362</v>
      </c>
      <c r="G26" s="231"/>
      <c r="H26" s="231"/>
      <c r="I26" s="231"/>
      <c r="J26" s="231"/>
      <c r="K26" s="231"/>
      <c r="L26" s="231"/>
      <c r="M26" s="232"/>
      <c r="N26" s="228" t="s">
        <v>368</v>
      </c>
      <c r="O26" s="233"/>
      <c r="P26" s="234"/>
    </row>
    <row r="27" spans="1:820" ht="89.45" customHeight="1" x14ac:dyDescent="0.25">
      <c r="B27" s="227" t="s">
        <v>353</v>
      </c>
      <c r="C27" s="227"/>
      <c r="D27" s="227" t="s">
        <v>357</v>
      </c>
      <c r="E27" s="227"/>
      <c r="F27" s="227" t="s">
        <v>363</v>
      </c>
      <c r="G27" s="231"/>
      <c r="H27" s="231"/>
      <c r="I27" s="231"/>
      <c r="J27" s="231"/>
      <c r="K27" s="231"/>
      <c r="L27" s="231"/>
      <c r="M27" s="232"/>
      <c r="N27" s="228" t="s">
        <v>369</v>
      </c>
      <c r="O27" s="233"/>
      <c r="P27" s="234"/>
    </row>
    <row r="28" spans="1:820" ht="89.45" customHeight="1" x14ac:dyDescent="0.25">
      <c r="B28" s="227" t="s">
        <v>353</v>
      </c>
      <c r="C28" s="227"/>
      <c r="D28" s="227" t="s">
        <v>358</v>
      </c>
      <c r="E28" s="227"/>
      <c r="F28" s="227" t="s">
        <v>364</v>
      </c>
      <c r="G28" s="231"/>
      <c r="H28" s="231"/>
      <c r="I28" s="231"/>
      <c r="J28" s="231"/>
      <c r="K28" s="231"/>
      <c r="L28" s="231"/>
      <c r="M28" s="232"/>
      <c r="N28" s="228" t="s">
        <v>370</v>
      </c>
      <c r="O28" s="233"/>
      <c r="P28" s="234"/>
    </row>
    <row r="29" spans="1:820" ht="89.45" customHeight="1" x14ac:dyDescent="0.25">
      <c r="B29" s="227" t="s">
        <v>359</v>
      </c>
      <c r="C29" s="227"/>
      <c r="D29" s="227" t="s">
        <v>360</v>
      </c>
      <c r="E29" s="227"/>
      <c r="F29" s="227" t="s">
        <v>365</v>
      </c>
      <c r="G29" s="231"/>
      <c r="H29" s="231"/>
      <c r="I29" s="231"/>
      <c r="J29" s="231"/>
      <c r="K29" s="231"/>
      <c r="L29" s="231"/>
      <c r="M29" s="232"/>
      <c r="N29" s="228" t="s">
        <v>371</v>
      </c>
      <c r="O29" s="233"/>
      <c r="P29" s="234"/>
    </row>
    <row r="30" spans="1:820" ht="89.45" customHeight="1" x14ac:dyDescent="0.25">
      <c r="B30" s="227" t="s">
        <v>354</v>
      </c>
      <c r="C30" s="231"/>
      <c r="D30" s="227" t="s">
        <v>361</v>
      </c>
      <c r="E30" s="231"/>
      <c r="F30" s="227" t="s">
        <v>366</v>
      </c>
      <c r="G30" s="231"/>
      <c r="H30" s="231"/>
      <c r="I30" s="231"/>
      <c r="J30" s="231"/>
      <c r="K30" s="231"/>
      <c r="L30" s="231"/>
      <c r="M30" s="232"/>
      <c r="N30" s="228" t="s">
        <v>372</v>
      </c>
      <c r="O30" s="233"/>
      <c r="P30" s="234"/>
    </row>
    <row r="31" spans="1:820" ht="89.45" customHeight="1" x14ac:dyDescent="0.2">
      <c r="B31" s="227"/>
      <c r="C31" s="227"/>
      <c r="D31" s="227"/>
      <c r="E31" s="227"/>
      <c r="F31" s="227"/>
      <c r="G31" s="227"/>
      <c r="H31" s="227"/>
      <c r="I31" s="227"/>
      <c r="J31" s="227"/>
      <c r="K31" s="227"/>
      <c r="L31" s="227"/>
      <c r="M31" s="227"/>
      <c r="N31" s="228"/>
      <c r="O31" s="229"/>
      <c r="P31" s="230"/>
    </row>
    <row r="32" spans="1:820" ht="89.45" customHeight="1" x14ac:dyDescent="0.25">
      <c r="C32" s="33"/>
    </row>
    <row r="33" ht="89.45" customHeight="1" x14ac:dyDescent="0.2"/>
    <row r="34" ht="89.45" customHeight="1" x14ac:dyDescent="0.2"/>
    <row r="35" ht="89.45" customHeight="1" x14ac:dyDescent="0.2"/>
    <row r="36" ht="89.45" customHeight="1" x14ac:dyDescent="0.2"/>
    <row r="37" ht="89.45" customHeight="1" x14ac:dyDescent="0.2"/>
    <row r="38" ht="89.45" customHeight="1" x14ac:dyDescent="0.2"/>
    <row r="39" ht="89.45" customHeight="1" x14ac:dyDescent="0.2"/>
    <row r="40" ht="89.45" customHeight="1" x14ac:dyDescent="0.2"/>
    <row r="41" ht="89.45" customHeight="1" x14ac:dyDescent="0.2"/>
    <row r="42" ht="89.45" customHeight="1" x14ac:dyDescent="0.2"/>
    <row r="43" ht="89.45" customHeight="1" x14ac:dyDescent="0.2"/>
    <row r="44" ht="89.45" customHeight="1" x14ac:dyDescent="0.2"/>
    <row r="45" ht="89.45" customHeight="1" x14ac:dyDescent="0.2"/>
    <row r="46" ht="85.35" customHeight="1" x14ac:dyDescent="0.2"/>
    <row r="47" ht="85.35" customHeight="1" x14ac:dyDescent="0.2"/>
    <row r="48" ht="85.35" customHeight="1" x14ac:dyDescent="0.2"/>
    <row r="49" ht="85.35" customHeight="1" x14ac:dyDescent="0.2"/>
    <row r="50" ht="85.35" customHeight="1" x14ac:dyDescent="0.2"/>
    <row r="51" ht="85.35" customHeight="1" x14ac:dyDescent="0.2"/>
    <row r="52" ht="85.35" customHeight="1" x14ac:dyDescent="0.2"/>
    <row r="53" ht="85.35" customHeight="1" x14ac:dyDescent="0.2"/>
    <row r="54" ht="85.35" customHeight="1" x14ac:dyDescent="0.2"/>
    <row r="55" ht="85.35" customHeight="1" x14ac:dyDescent="0.2"/>
    <row r="56" ht="85.35" customHeight="1" x14ac:dyDescent="0.2"/>
    <row r="57" ht="85.35" customHeight="1" x14ac:dyDescent="0.2"/>
    <row r="58" ht="85.35" customHeight="1" x14ac:dyDescent="0.2"/>
    <row r="59" ht="85.35" customHeight="1" x14ac:dyDescent="0.2"/>
    <row r="60" ht="85.35" customHeight="1" x14ac:dyDescent="0.2"/>
    <row r="61" ht="85.35" customHeight="1" x14ac:dyDescent="0.2"/>
    <row r="62" ht="85.35" customHeight="1" x14ac:dyDescent="0.2"/>
    <row r="63" ht="85.35" customHeight="1" x14ac:dyDescent="0.2"/>
    <row r="64" ht="85.35" customHeight="1" x14ac:dyDescent="0.2"/>
    <row r="65" ht="85.35" customHeight="1" x14ac:dyDescent="0.2"/>
    <row r="66" ht="85.35" customHeight="1" x14ac:dyDescent="0.2"/>
    <row r="67" ht="85.35" customHeight="1" x14ac:dyDescent="0.2"/>
    <row r="68" ht="85.35" customHeight="1" x14ac:dyDescent="0.2"/>
    <row r="69" ht="85.35" customHeight="1" x14ac:dyDescent="0.2"/>
    <row r="70" ht="85.35" customHeight="1" x14ac:dyDescent="0.2"/>
    <row r="71" ht="85.35" customHeight="1" x14ac:dyDescent="0.2"/>
    <row r="72" ht="85.35" customHeight="1" x14ac:dyDescent="0.2"/>
    <row r="73" ht="85.35" customHeight="1" x14ac:dyDescent="0.2"/>
    <row r="74" ht="85.35" customHeight="1" x14ac:dyDescent="0.2"/>
    <row r="75" ht="85.35" customHeight="1" x14ac:dyDescent="0.2"/>
    <row r="76" ht="85.35" customHeight="1" x14ac:dyDescent="0.2"/>
    <row r="77" ht="85.35" customHeight="1" x14ac:dyDescent="0.2"/>
    <row r="78" ht="85.35" customHeight="1" x14ac:dyDescent="0.2"/>
    <row r="79" ht="85.35" customHeight="1" x14ac:dyDescent="0.2"/>
    <row r="80" ht="85.35" customHeight="1" x14ac:dyDescent="0.2"/>
    <row r="81" ht="85.35" customHeight="1" x14ac:dyDescent="0.2"/>
    <row r="82" ht="85.35" customHeight="1" x14ac:dyDescent="0.2"/>
    <row r="83" ht="85.35" customHeight="1" x14ac:dyDescent="0.2"/>
    <row r="84" ht="85.35" customHeight="1" x14ac:dyDescent="0.2"/>
    <row r="85" ht="85.35" customHeight="1" x14ac:dyDescent="0.2"/>
    <row r="86" ht="85.35" customHeight="1" x14ac:dyDescent="0.2"/>
    <row r="87" ht="85.35" customHeight="1" x14ac:dyDescent="0.2"/>
    <row r="88" ht="85.35" customHeight="1" x14ac:dyDescent="0.2"/>
    <row r="89" ht="85.35" customHeight="1" x14ac:dyDescent="0.2"/>
    <row r="90" ht="85.35" customHeight="1" x14ac:dyDescent="0.2"/>
    <row r="91" ht="85.35" customHeight="1" x14ac:dyDescent="0.2"/>
    <row r="92" ht="85.35" customHeight="1" x14ac:dyDescent="0.2"/>
    <row r="93" ht="85.35" customHeight="1" x14ac:dyDescent="0.2"/>
    <row r="94" ht="85.35" customHeight="1" x14ac:dyDescent="0.2"/>
    <row r="95" ht="85.35" customHeight="1" x14ac:dyDescent="0.2"/>
    <row r="96" ht="85.35" customHeight="1" x14ac:dyDescent="0.2"/>
    <row r="97" ht="85.35" customHeight="1" x14ac:dyDescent="0.2"/>
    <row r="98" ht="85.35" customHeight="1" x14ac:dyDescent="0.2"/>
    <row r="99" ht="85.35" customHeight="1" x14ac:dyDescent="0.2"/>
    <row r="100" ht="85.35" customHeight="1" x14ac:dyDescent="0.2"/>
    <row r="101" ht="85.35" customHeight="1" x14ac:dyDescent="0.2"/>
    <row r="102" ht="85.35" customHeight="1" x14ac:dyDescent="0.2"/>
    <row r="103" ht="85.35" customHeight="1" x14ac:dyDescent="0.2"/>
    <row r="104" ht="85.35" customHeight="1" x14ac:dyDescent="0.2"/>
    <row r="105" ht="85.35" customHeight="1" x14ac:dyDescent="0.2"/>
    <row r="106" ht="85.35" customHeight="1" x14ac:dyDescent="0.2"/>
    <row r="107" ht="85.35" customHeight="1" x14ac:dyDescent="0.2"/>
    <row r="108" ht="85.35" customHeight="1" x14ac:dyDescent="0.2"/>
    <row r="109" ht="85.35" customHeight="1" x14ac:dyDescent="0.2"/>
    <row r="110" ht="85.35" customHeight="1" x14ac:dyDescent="0.2"/>
    <row r="111" ht="85.35" customHeight="1" x14ac:dyDescent="0.2"/>
    <row r="112" ht="85.35" customHeight="1" x14ac:dyDescent="0.2"/>
    <row r="113" ht="85.35" customHeight="1" x14ac:dyDescent="0.2"/>
  </sheetData>
  <sheetProtection algorithmName="SHA-512" hashValue="TRNEgQZlXCn8mnrlsKiWegZ9WVpfdCowlxg1TEb3ilOXiPnLPBUI2P03Yr5+eOXa4MVR7ZI4BtMgr+pcAIH91w==" saltValue="F0aIp0XJkJ7XNwf7Jxl3XA==" spinCount="100000" sheet="1" objects="1" scenarios="1" formatCells="0" formatColumns="0" formatRows="0" insertRows="0" deleteRows="0" selectLockedCells="1" sort="0" autoFilter="0"/>
  <dataConsolidate/>
  <mergeCells count="57">
    <mergeCell ref="B1:F1"/>
    <mergeCell ref="F28:M28"/>
    <mergeCell ref="F29:M29"/>
    <mergeCell ref="F30:M30"/>
    <mergeCell ref="F27:M27"/>
    <mergeCell ref="B25:C25"/>
    <mergeCell ref="D25:E25"/>
    <mergeCell ref="B26:C26"/>
    <mergeCell ref="D26:E26"/>
    <mergeCell ref="F26:M26"/>
    <mergeCell ref="B27:C27"/>
    <mergeCell ref="D27:E27"/>
    <mergeCell ref="B28:C28"/>
    <mergeCell ref="D28:E28"/>
    <mergeCell ref="B29:C29"/>
    <mergeCell ref="D29:E29"/>
    <mergeCell ref="F25:M25"/>
    <mergeCell ref="B31:C31"/>
    <mergeCell ref="D31:E31"/>
    <mergeCell ref="F31:M31"/>
    <mergeCell ref="B30:C30"/>
    <mergeCell ref="D30:E30"/>
    <mergeCell ref="O7:P7"/>
    <mergeCell ref="L6:M6"/>
    <mergeCell ref="O12:P12"/>
    <mergeCell ref="L12:M12"/>
    <mergeCell ref="G12:H12"/>
    <mergeCell ref="I12:K12"/>
    <mergeCell ref="O2:P2"/>
    <mergeCell ref="J4:K4"/>
    <mergeCell ref="L4:M4"/>
    <mergeCell ref="B2:L2"/>
    <mergeCell ref="B4:D4"/>
    <mergeCell ref="E4:H4"/>
    <mergeCell ref="B7:D7"/>
    <mergeCell ref="L7:M7"/>
    <mergeCell ref="E6:F6"/>
    <mergeCell ref="E7:F7"/>
    <mergeCell ref="H6:K6"/>
    <mergeCell ref="H7:K7"/>
    <mergeCell ref="B6:D6"/>
    <mergeCell ref="N28:P28"/>
    <mergeCell ref="N29:P29"/>
    <mergeCell ref="N30:P30"/>
    <mergeCell ref="N31:P31"/>
    <mergeCell ref="B9:I9"/>
    <mergeCell ref="J9:M9"/>
    <mergeCell ref="B23:M23"/>
    <mergeCell ref="B11:M11"/>
    <mergeCell ref="O24:P24"/>
    <mergeCell ref="F24:M24"/>
    <mergeCell ref="B12:F12"/>
    <mergeCell ref="B24:C24"/>
    <mergeCell ref="D24:E24"/>
    <mergeCell ref="N25:P25"/>
    <mergeCell ref="N26:P26"/>
    <mergeCell ref="N27:P27"/>
  </mergeCells>
  <conditionalFormatting sqref="L6:M6">
    <cfRule type="cellIs" dxfId="23" priority="8" operator="greaterThan">
      <formula>$E$6</formula>
    </cfRule>
  </conditionalFormatting>
  <conditionalFormatting sqref="L7:M7">
    <cfRule type="cellIs" dxfId="22" priority="7" operator="greaterThan">
      <formula>$E$7</formula>
    </cfRule>
  </conditionalFormatting>
  <conditionalFormatting sqref="O7">
    <cfRule type="cellIs" dxfId="21" priority="3" operator="equal">
      <formula>"Error: Exceeded funding: Other investment columns J and M should not exceed total amount in cell F7"</formula>
    </cfRule>
  </conditionalFormatting>
  <conditionalFormatting sqref="N4:N8 A8:M8 O6:P6">
    <cfRule type="cellIs" dxfId="20" priority="2" operator="equal">
      <formula>"Error: Exceeded funding. Special provision fund expenditure should not exceed allocation. Check amounts entered into columns H and J"</formula>
    </cfRule>
  </conditionalFormatting>
  <conditionalFormatting sqref="B9">
    <cfRule type="cellIs" dxfId="19" priority="1" operator="equal">
      <formula>"Error: Exceeded funding. Special provision fund expenditure should not exceed allocation. Check amounts entered into columns H and J"</formula>
    </cfRule>
  </conditionalFormatting>
  <dataValidations count="33">
    <dataValidation type="textLength" operator="lessThanOrEqual" allowBlank="1" showInputMessage="1" showErrorMessage="1" errorTitle="Character limit exceeded" error="Please do not enter over 200 characters in this box." promptTitle="200 character limit" sqref="D25:D31 B25:B31 O14:O20">
      <formula1>200</formula1>
    </dataValidation>
    <dataValidation type="date" allowBlank="1" showInputMessage="1" showErrorMessage="1" sqref="Q6">
      <formula1>42767</formula1>
      <formula2>45689</formula2>
    </dataValidation>
    <dataValidation type="whole" allowBlank="1" showInputMessage="1" showErrorMessage="1" sqref="E7:F7">
      <formula1>0</formula1>
      <formula2>5000000</formula2>
    </dataValidation>
    <dataValidation type="date" allowBlank="1" showInputMessage="1" showErrorMessage="1" sqref="L4:N4">
      <formula1>42845</formula1>
      <formula2>45036</formula2>
    </dataValidation>
    <dataValidation type="whole" operator="lessThanOrEqual" allowBlank="1" showInputMessage="1" showErrorMessage="1" sqref="N7:N8 L7:M7 A8:M8">
      <formula1>XEX7</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formula1>E6</formula1>
    </dataValidation>
    <dataValidation type="list" allowBlank="1" showInputMessage="1" showErrorMessage="1" sqref="E5:F5">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M16:N20 H14:H20">
      <formula1>H14&lt;=$E$7</formula1>
    </dataValidation>
    <dataValidation operator="equal" allowBlank="1" errorTitle="Does not add up" promptTitle="Total additional places" prompt="This should equal 'Special provision fund additional places' (column I) plus 'Other additional places' (Column J). Places should not be counted twice." sqref="K14"/>
    <dataValidation type="whole" operator="equal" allowBlank="1" showInputMessage="1" showErrorMessage="1" errorTitle="Enter sum of total places" error="This should be the same as 'Special provision fund additional places' plus 'other additional places'." sqref="K15">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formula1>M15&lt;=$E$7</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G14:G20 L14:L20">
      <formula1>G14&lt;=$E$6</formula1>
    </dataValidation>
    <dataValidation type="list" allowBlank="1" showInputMessage="1" showErrorMessage="1" sqref="D3 D10 D5:D7">
      <formula1>$L$7:$L$16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20">
      <formula1>200</formula1>
    </dataValidation>
    <dataValidation type="textLength" operator="lessThanOrEqual" allowBlank="1" showInputMessage="1" showErrorMessage="1" errorTitle="Character limit exceeded" error="Please do not enter over 600 characters in this box. " sqref="P14 P18:P20">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sqref="F25:M26 F28:M28 F31:M31 N25:P29">
      <formula1>600</formula1>
    </dataValidation>
    <dataValidation type="textLength" operator="lessThanOrEqual" allowBlank="1" showInputMessage="1" showErrorMessage="1" errorTitle="Character limit exceeded" error="Please do not enter over 600 characters" sqref="F27:M27 F29:M29">
      <formula1>600</formula1>
    </dataValidation>
    <dataValidation type="textLength" operator="lessThanOrEqual" allowBlank="1" showInputMessage="1" showErrorMessage="1" errorTitle="Character limit exceeded" error="Please do not enter over 6oo characters." sqref="F30:M30">
      <formula1>600</formula1>
    </dataValidation>
    <dataValidation type="textLength" operator="lessThanOrEqual" allowBlank="1" showInputMessage="1" showErrorMessage="1" errorTitle="Character limit exceeded" error="Please do not enter over 600 characters," sqref="N30:P30">
      <formula1>600</formula1>
    </dataValidation>
    <dataValidation allowBlank="1" showInputMessage="1" showErrorMessage="1" errorTitle="Character limit exceeded" error="Please do not enter over 600 characters." sqref="N31:P31"/>
    <dataValidation type="whole" operator="equal" allowBlank="1" showInputMessage="1" showErrorMessage="1" sqref="K16:K20">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2:G1048576">
      <formula1>SUM(G:G)&lt;=#REF!</formula1>
    </dataValidation>
    <dataValidation type="custom" allowBlank="1" showInputMessage="1" showErrorMessage="1" sqref="I34:I1048547 I2:I7">
      <formula1>SUM(G:G,I:I)&lt;=G5</formula1>
    </dataValidation>
    <dataValidation type="custom" allowBlank="1" showInputMessage="1" showErrorMessage="1" sqref="I10">
      <formula1>SUM(G:G,I:I)&lt;=G12</formula1>
    </dataValidation>
    <dataValidation type="custom" allowBlank="1" showInputMessage="1" showErrorMessage="1" sqref="I32:I33">
      <formula1>SUM(G:G,I:I)&lt;=#REF!</formula1>
    </dataValidation>
    <dataValidation type="custom" allowBlank="1" showInputMessage="1" showErrorMessage="1" sqref="I1048573:I1048576">
      <formula1>SUM(G:G,I:I)&lt;=G27</formula1>
    </dataValidation>
    <dataValidation type="custom" allowBlank="1" showInputMessage="1" showErrorMessage="1" sqref="I1048548:I1048572">
      <formula1>SUM(G:G,I:I)&lt;=G3</formula1>
    </dataValidation>
    <dataValidation type="custom" allowBlank="1" showInputMessage="1" showErrorMessage="1" sqref="L12">
      <formula1>SUM(G:G,I:I)&lt;=G15</formula1>
    </dataValidation>
  </dataValidations>
  <pageMargins left="0.23622047244094488" right="0.23622047244094488" top="0.39370078740157483" bottom="0.23622047244094488" header="0.31496062992125984" footer="0.31496062992125984"/>
  <pageSetup paperSize="8" scale="48" fitToHeight="0" orientation="landscape" r:id="rId1"/>
  <ignoredErrors>
    <ignoredError sqref="K14:K18 N18 E6 L6:L7 O7" unlockedFormula="1"/>
    <ignoredError sqref="N17" formulaRange="1" unlockedFormula="1"/>
    <ignoredError sqref="N14:N16" formulaRange="1" unlockedFormula="1" listDataValidation="1"/>
  </ignoredErrors>
  <drawing r:id="rId2"/>
  <legacyDrawing r:id="rId3"/>
  <controls>
    <mc:AlternateContent xmlns:mc="http://schemas.openxmlformats.org/markup-compatibility/2006">
      <mc:Choice Requires="x14">
        <control shapeId="2055" r:id="rId4" name="CommandButton2">
          <controlPr defaultSize="0" autoLine="0" autoPict="0" r:id="rId5">
            <anchor moveWithCells="1">
              <from>
                <xdr:col>1</xdr:col>
                <xdr:colOff>0</xdr:colOff>
                <xdr:row>31</xdr:row>
                <xdr:rowOff>0</xdr:rowOff>
              </from>
              <to>
                <xdr:col>3</xdr:col>
                <xdr:colOff>0</xdr:colOff>
                <xdr:row>32</xdr:row>
                <xdr:rowOff>0</xdr:rowOff>
              </to>
            </anchor>
          </controlPr>
        </control>
      </mc:Choice>
      <mc:Fallback>
        <control shapeId="2055" r:id="rId4" name="CommandButton2"/>
      </mc:Fallback>
    </mc:AlternateContent>
    <mc:AlternateContent xmlns:mc="http://schemas.openxmlformats.org/markup-compatibility/2006">
      <mc:Choice Requires="x14">
        <control shapeId="2054" r:id="rId6" name="CommandButton1">
          <controlPr defaultSize="0" autoLine="0" r:id="rId7">
            <anchor moveWithCells="1">
              <from>
                <xdr:col>1</xdr:col>
                <xdr:colOff>0</xdr:colOff>
                <xdr:row>20</xdr:row>
                <xdr:rowOff>0</xdr:rowOff>
              </from>
              <to>
                <xdr:col>3</xdr:col>
                <xdr:colOff>190500</xdr:colOff>
                <xdr:row>21</xdr:row>
                <xdr:rowOff>0</xdr:rowOff>
              </to>
            </anchor>
          </controlPr>
        </control>
      </mc:Choice>
      <mc:Fallback>
        <control shapeId="2054" r:id="rId6" name="CommandButton1"/>
      </mc:Fallback>
    </mc:AlternateContent>
  </controls>
  <tableParts count="1">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'Do not change - workings'!$O$6:$O$10</xm:f>
          </x14:formula1>
          <xm:sqref>E3:F3</xm:sqref>
        </x14:dataValidation>
        <x14:dataValidation type="list" allowBlank="1" showInputMessage="1" showErrorMessage="1">
          <x14:formula1>
            <xm:f>'Do not change - workings'!$R$8:$R$159</xm:f>
          </x14:formula1>
          <xm:sqref>E4:H4</xm:sqref>
        </x14:dataValidation>
        <x14:dataValidation type="list" allowBlank="1" showInputMessage="1" showErrorMessage="1">
          <x14:formula1>
            <xm:f>'Do not change - workings'!$O$6:$O$11</xm:f>
          </x14:formula1>
          <xm:sqref>E14:E20</xm:sqref>
        </x14:dataValidation>
        <x14:dataValidation type="list" allowBlank="1" showInputMessage="1" showErrorMessage="1">
          <x14:formula1>
            <xm:f>'Do not change - workings'!$L$30:$L$35</xm:f>
          </x14:formula1>
          <xm:sqref>D14:D20</xm:sqref>
        </x14:dataValidation>
        <x14:dataValidation type="list" allowBlank="1" showInputMessage="1" showErrorMessage="1">
          <x14:formula1>
            <xm:f>'Do not change - workings'!$L$39:$L$46</xm:f>
          </x14:formula1>
          <xm:sqref>F14:F20</xm:sqref>
        </x14:dataValidation>
        <x14:dataValidation type="list" allowBlank="1" showInputMessage="1" showErrorMessage="1">
          <x14:formula1>
            <xm:f>'Do not change - workings'!$Y$5:$Y$7</xm:f>
          </x14:formula1>
          <xm:sqref>J9:M9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L34"/>
  <sheetViews>
    <sheetView showWhiteSpace="0" zoomScale="70" zoomScaleNormal="70" zoomScalePageLayoutView="55" workbookViewId="0">
      <selection activeCell="L10" sqref="L10"/>
    </sheetView>
  </sheetViews>
  <sheetFormatPr defaultColWidth="9" defaultRowHeight="15" x14ac:dyDescent="0.25"/>
  <cols>
    <col min="1" max="1" width="1" style="1" customWidth="1"/>
    <col min="2" max="2" width="35.42578125" style="1" customWidth="1"/>
    <col min="3" max="3" width="6.140625" style="1" customWidth="1"/>
    <col min="4" max="4" width="14.85546875" style="1" customWidth="1"/>
    <col min="5" max="5" width="2.85546875" style="1" customWidth="1"/>
    <col min="6" max="6" width="0.85546875" style="1" customWidth="1"/>
    <col min="7" max="7" width="47" style="1" customWidth="1"/>
    <col min="8" max="8" width="20" style="1" customWidth="1"/>
    <col min="9" max="9" width="44.7109375" style="1" customWidth="1"/>
    <col min="10" max="10" width="18" style="1" customWidth="1"/>
    <col min="11" max="11" width="1.28515625" style="1" customWidth="1"/>
    <col min="12" max="16384" width="9" style="1"/>
  </cols>
  <sheetData>
    <row r="1" spans="1:12" ht="36.75" customHeight="1" x14ac:dyDescent="0.25">
      <c r="A1" s="110"/>
      <c r="B1" s="302" t="str">
        <f>'Input form'!E4</f>
        <v>Example LA</v>
      </c>
      <c r="C1" s="303"/>
      <c r="D1" s="303"/>
      <c r="E1" s="303"/>
      <c r="F1" s="303"/>
      <c r="G1" s="303"/>
      <c r="H1" s="303"/>
      <c r="I1" s="303"/>
      <c r="J1" s="304"/>
      <c r="K1" s="95"/>
    </row>
    <row r="2" spans="1:12" ht="3.75" customHeight="1" thickBot="1" x14ac:dyDescent="0.45">
      <c r="A2" s="110"/>
      <c r="B2" s="81"/>
      <c r="C2" s="82"/>
      <c r="D2" s="82"/>
      <c r="E2" s="82"/>
      <c r="F2" s="82"/>
      <c r="G2" s="78"/>
      <c r="H2" s="78"/>
      <c r="I2" s="98"/>
      <c r="J2" s="98"/>
      <c r="K2" s="95"/>
    </row>
    <row r="3" spans="1:12" s="2" customFormat="1" ht="30.95" customHeight="1" thickTop="1" x14ac:dyDescent="0.25">
      <c r="A3" s="111"/>
      <c r="B3" s="328" t="s">
        <v>387</v>
      </c>
      <c r="C3" s="329"/>
      <c r="D3" s="329"/>
      <c r="E3" s="330"/>
      <c r="F3" s="82"/>
      <c r="G3" s="107" t="s">
        <v>375</v>
      </c>
      <c r="H3" s="137" t="s">
        <v>403</v>
      </c>
      <c r="I3" s="106" t="s">
        <v>376</v>
      </c>
      <c r="J3" s="105" t="s">
        <v>403</v>
      </c>
      <c r="K3" s="95"/>
    </row>
    <row r="4" spans="1:12" s="2" customFormat="1" ht="30.95" customHeight="1" thickBot="1" x14ac:dyDescent="0.3">
      <c r="A4" s="111"/>
      <c r="B4" s="331"/>
      <c r="C4" s="332"/>
      <c r="D4" s="332"/>
      <c r="E4" s="333"/>
      <c r="F4" s="82"/>
      <c r="G4" s="107" t="s">
        <v>382</v>
      </c>
      <c r="H4" s="138" t="s">
        <v>405</v>
      </c>
      <c r="I4" s="96" t="s">
        <v>383</v>
      </c>
      <c r="J4" s="97"/>
      <c r="K4" s="95"/>
    </row>
    <row r="5" spans="1:12" s="2" customFormat="1" ht="5.25" customHeight="1" thickTop="1" thickBot="1" x14ac:dyDescent="0.25">
      <c r="A5" s="111"/>
      <c r="B5" s="101"/>
      <c r="C5" s="101"/>
      <c r="D5" s="101"/>
      <c r="E5" s="101"/>
      <c r="F5" s="101"/>
      <c r="G5" s="79"/>
      <c r="H5" s="139"/>
      <c r="I5" s="94"/>
      <c r="J5" s="95"/>
      <c r="K5" s="95"/>
    </row>
    <row r="6" spans="1:12" s="2" customFormat="1" ht="22.35" customHeight="1" thickTop="1" x14ac:dyDescent="0.2">
      <c r="A6" s="83"/>
      <c r="B6" s="308" t="s">
        <v>3</v>
      </c>
      <c r="C6" s="312">
        <v>650000</v>
      </c>
      <c r="D6" s="313"/>
      <c r="E6" s="314"/>
      <c r="F6" s="315"/>
      <c r="G6" s="92" t="s">
        <v>231</v>
      </c>
      <c r="H6" s="140" t="s">
        <v>403</v>
      </c>
      <c r="I6" s="88" t="s">
        <v>6</v>
      </c>
      <c r="J6" s="112" t="s">
        <v>403</v>
      </c>
      <c r="K6" s="95"/>
    </row>
    <row r="7" spans="1:12" s="2" customFormat="1" ht="22.35" customHeight="1" thickBot="1" x14ac:dyDescent="0.25">
      <c r="A7" s="83"/>
      <c r="B7" s="309"/>
      <c r="C7" s="316"/>
      <c r="D7" s="317"/>
      <c r="E7" s="318"/>
      <c r="F7" s="319"/>
      <c r="G7" s="93" t="s">
        <v>228</v>
      </c>
      <c r="H7" s="141">
        <v>25</v>
      </c>
      <c r="I7" s="90" t="s">
        <v>4</v>
      </c>
      <c r="J7" s="113">
        <v>2</v>
      </c>
      <c r="K7" s="95"/>
      <c r="L7" s="2" t="s">
        <v>425</v>
      </c>
    </row>
    <row r="8" spans="1:12" s="2" customFormat="1" ht="5.65" customHeight="1" thickTop="1" thickBot="1" x14ac:dyDescent="0.25">
      <c r="A8" s="83"/>
      <c r="B8" s="84"/>
      <c r="C8" s="83"/>
      <c r="D8" s="83"/>
      <c r="E8" s="83"/>
      <c r="F8" s="83"/>
      <c r="G8" s="79"/>
      <c r="H8" s="139"/>
      <c r="I8" s="94"/>
      <c r="J8" s="95"/>
      <c r="K8" s="95"/>
    </row>
    <row r="9" spans="1:12" s="2" customFormat="1" ht="23.65" customHeight="1" thickTop="1" x14ac:dyDescent="0.2">
      <c r="A9" s="83"/>
      <c r="B9" s="306" t="s">
        <v>384</v>
      </c>
      <c r="C9" s="320" t="s">
        <v>404</v>
      </c>
      <c r="D9" s="321"/>
      <c r="E9" s="322"/>
      <c r="F9" s="323"/>
      <c r="G9" s="86" t="s">
        <v>231</v>
      </c>
      <c r="H9" s="142" t="s">
        <v>404</v>
      </c>
      <c r="I9" s="88" t="s">
        <v>5</v>
      </c>
      <c r="J9" s="89" t="s">
        <v>404</v>
      </c>
      <c r="K9" s="95"/>
    </row>
    <row r="10" spans="1:12" s="2" customFormat="1" ht="26.25" customHeight="1" thickBot="1" x14ac:dyDescent="0.25">
      <c r="A10" s="83"/>
      <c r="B10" s="307"/>
      <c r="C10" s="324"/>
      <c r="D10" s="325"/>
      <c r="E10" s="326"/>
      <c r="F10" s="327"/>
      <c r="G10" s="87" t="s">
        <v>228</v>
      </c>
      <c r="H10" s="143">
        <v>18</v>
      </c>
      <c r="I10" s="90" t="s">
        <v>4</v>
      </c>
      <c r="J10" s="91">
        <v>3</v>
      </c>
      <c r="K10" s="95"/>
      <c r="L10" s="2" t="s">
        <v>426</v>
      </c>
    </row>
    <row r="11" spans="1:12" ht="4.5" customHeight="1" thickTop="1" x14ac:dyDescent="0.25">
      <c r="B11" s="83"/>
      <c r="C11" s="85"/>
      <c r="D11" s="85"/>
      <c r="E11" s="85"/>
      <c r="F11" s="100"/>
      <c r="G11" s="80"/>
      <c r="H11" s="80"/>
      <c r="I11" s="99"/>
      <c r="J11" s="99"/>
      <c r="K11" s="99"/>
    </row>
    <row r="12" spans="1:12" ht="19.5" x14ac:dyDescent="0.3">
      <c r="A12" s="104"/>
      <c r="B12" s="310" t="s">
        <v>327</v>
      </c>
      <c r="C12" s="311"/>
      <c r="D12" s="311"/>
      <c r="E12" s="311"/>
      <c r="F12" s="311"/>
      <c r="G12" s="311"/>
      <c r="H12" s="311"/>
      <c r="I12" s="311"/>
      <c r="J12" s="311"/>
      <c r="K12" s="104"/>
    </row>
    <row r="13" spans="1:12" x14ac:dyDescent="0.25">
      <c r="A13" s="77"/>
      <c r="B13" s="3"/>
      <c r="C13" s="3"/>
      <c r="D13" s="3"/>
      <c r="E13" s="3"/>
      <c r="F13" s="3"/>
      <c r="G13" s="3"/>
      <c r="H13" s="3"/>
      <c r="I13" s="3"/>
      <c r="J13" s="3"/>
      <c r="K13" s="77"/>
    </row>
    <row r="14" spans="1:12" x14ac:dyDescent="0.25">
      <c r="A14" s="77"/>
      <c r="B14" s="3"/>
      <c r="C14" s="3"/>
      <c r="D14" s="3"/>
      <c r="E14" s="3"/>
      <c r="F14" s="3"/>
      <c r="G14" s="3"/>
      <c r="H14" s="3"/>
      <c r="I14" s="3"/>
      <c r="J14" s="3"/>
      <c r="K14" s="77"/>
    </row>
    <row r="15" spans="1:12" x14ac:dyDescent="0.25">
      <c r="A15" s="77"/>
      <c r="B15" s="3"/>
      <c r="C15" s="3"/>
      <c r="D15" s="3"/>
      <c r="E15" s="3"/>
      <c r="F15" s="3"/>
      <c r="G15" s="3"/>
      <c r="H15" s="3"/>
      <c r="I15" s="3"/>
      <c r="J15" s="3"/>
      <c r="K15" s="77"/>
    </row>
    <row r="16" spans="1:12" x14ac:dyDescent="0.25">
      <c r="A16" s="77"/>
      <c r="B16" s="3"/>
      <c r="C16" s="3"/>
      <c r="D16" s="3"/>
      <c r="E16" s="3"/>
      <c r="F16" s="3"/>
      <c r="G16" s="3"/>
      <c r="H16" s="3"/>
      <c r="I16" s="3"/>
      <c r="J16" s="3"/>
      <c r="K16" s="77"/>
    </row>
    <row r="17" spans="1:11" x14ac:dyDescent="0.25">
      <c r="A17" s="77"/>
      <c r="B17" s="3"/>
      <c r="C17" s="3"/>
      <c r="D17" s="3"/>
      <c r="E17" s="3"/>
      <c r="F17" s="3"/>
      <c r="G17" s="3"/>
      <c r="H17" s="3"/>
      <c r="I17" s="3"/>
      <c r="J17" s="3"/>
      <c r="K17" s="77"/>
    </row>
    <row r="18" spans="1:11" x14ac:dyDescent="0.25">
      <c r="A18" s="77"/>
      <c r="B18" s="3"/>
      <c r="C18" s="3"/>
      <c r="D18" s="3"/>
      <c r="E18" s="3"/>
      <c r="F18" s="3"/>
      <c r="G18" s="3"/>
      <c r="H18" s="3"/>
      <c r="I18" s="3"/>
      <c r="J18" s="3"/>
      <c r="K18" s="77"/>
    </row>
    <row r="19" spans="1:11" x14ac:dyDescent="0.25">
      <c r="A19" s="77"/>
      <c r="B19" s="3"/>
      <c r="C19" s="3"/>
      <c r="D19" s="3"/>
      <c r="E19" s="3"/>
      <c r="F19" s="3"/>
      <c r="G19" s="3"/>
      <c r="H19" s="3"/>
      <c r="I19" s="3"/>
      <c r="J19" s="3"/>
      <c r="K19" s="77"/>
    </row>
    <row r="20" spans="1:11" x14ac:dyDescent="0.25">
      <c r="A20" s="77"/>
      <c r="B20" s="3"/>
      <c r="C20" s="3"/>
      <c r="D20" s="3"/>
      <c r="E20" s="3"/>
      <c r="F20" s="3"/>
      <c r="G20" s="3"/>
      <c r="H20" s="3"/>
      <c r="I20" s="3"/>
      <c r="J20" s="3"/>
      <c r="K20" s="77"/>
    </row>
    <row r="21" spans="1:11" x14ac:dyDescent="0.25">
      <c r="A21" s="77"/>
      <c r="B21" s="3"/>
      <c r="C21" s="3"/>
      <c r="D21" s="3"/>
      <c r="E21" s="3"/>
      <c r="F21" s="3"/>
      <c r="G21" s="3"/>
      <c r="H21" s="3"/>
      <c r="I21" s="3"/>
      <c r="J21" s="3"/>
      <c r="K21" s="77"/>
    </row>
    <row r="22" spans="1:11" x14ac:dyDescent="0.25">
      <c r="A22" s="77"/>
      <c r="B22" s="3"/>
      <c r="C22" s="3"/>
      <c r="D22" s="3"/>
      <c r="E22" s="3"/>
      <c r="F22" s="3"/>
      <c r="G22" s="3"/>
      <c r="H22" s="3"/>
      <c r="I22" s="3"/>
      <c r="J22" s="3"/>
      <c r="K22" s="77"/>
    </row>
    <row r="23" spans="1:11" x14ac:dyDescent="0.25">
      <c r="A23" s="77"/>
      <c r="B23" s="19"/>
      <c r="C23" s="19"/>
      <c r="D23" s="19"/>
      <c r="E23" s="19"/>
      <c r="F23" s="19"/>
      <c r="G23" s="19"/>
      <c r="H23" s="19"/>
      <c r="I23" s="19"/>
      <c r="J23" s="19"/>
      <c r="K23" s="77"/>
    </row>
    <row r="24" spans="1:11" x14ac:dyDescent="0.25">
      <c r="A24" s="77"/>
      <c r="B24" s="19"/>
      <c r="C24" s="19"/>
      <c r="D24" s="19"/>
      <c r="E24" s="19"/>
      <c r="F24" s="19"/>
      <c r="G24" s="19"/>
      <c r="H24" s="19"/>
      <c r="I24" s="19"/>
      <c r="J24" s="19"/>
      <c r="K24" s="77"/>
    </row>
    <row r="25" spans="1:11" x14ac:dyDescent="0.25">
      <c r="A25" s="77"/>
      <c r="B25" s="19"/>
      <c r="C25" s="19"/>
      <c r="D25" s="19"/>
      <c r="E25" s="19"/>
      <c r="F25" s="19"/>
      <c r="G25" s="19"/>
      <c r="H25" s="19"/>
      <c r="I25" s="19"/>
      <c r="J25" s="19"/>
      <c r="K25" s="77"/>
    </row>
    <row r="26" spans="1:11" ht="19.149999999999999" customHeight="1" x14ac:dyDescent="0.25">
      <c r="A26" s="77"/>
      <c r="B26" s="19"/>
      <c r="C26" s="19"/>
      <c r="D26" s="19"/>
      <c r="E26" s="19"/>
      <c r="F26" s="19"/>
      <c r="G26" s="19"/>
      <c r="H26" s="19"/>
      <c r="I26" s="19"/>
      <c r="J26" s="19"/>
      <c r="K26" s="77"/>
    </row>
    <row r="27" spans="1:11" x14ac:dyDescent="0.25">
      <c r="A27" s="77"/>
      <c r="B27" s="19"/>
      <c r="C27" s="19"/>
      <c r="D27" s="19"/>
      <c r="E27" s="19"/>
      <c r="F27" s="19"/>
      <c r="G27" s="19"/>
      <c r="H27" s="19"/>
      <c r="I27" s="19"/>
      <c r="J27" s="19"/>
      <c r="K27" s="77"/>
    </row>
    <row r="28" spans="1:11" ht="21.75" customHeight="1" x14ac:dyDescent="0.25">
      <c r="A28" s="77"/>
      <c r="B28" s="19"/>
      <c r="C28" s="19"/>
      <c r="D28" s="19"/>
      <c r="E28" s="19"/>
      <c r="F28" s="19"/>
      <c r="G28" s="19"/>
      <c r="H28" s="19"/>
      <c r="I28" s="19"/>
      <c r="J28" s="19"/>
      <c r="K28" s="77"/>
    </row>
    <row r="29" spans="1:11" ht="25.15" customHeight="1" x14ac:dyDescent="0.25">
      <c r="A29" s="77"/>
      <c r="B29" s="19"/>
      <c r="C29" s="19"/>
      <c r="D29" s="19"/>
      <c r="E29" s="19"/>
      <c r="F29" s="19"/>
      <c r="G29" s="19"/>
      <c r="H29" s="19"/>
      <c r="I29" s="19"/>
      <c r="J29" s="19"/>
      <c r="K29" s="77"/>
    </row>
    <row r="30" spans="1:11" x14ac:dyDescent="0.25">
      <c r="A30" s="77"/>
      <c r="B30" s="305"/>
      <c r="C30" s="305"/>
      <c r="D30" s="305"/>
      <c r="E30" s="305"/>
      <c r="F30" s="305"/>
      <c r="G30" s="305"/>
      <c r="H30" s="305"/>
      <c r="I30" s="305"/>
      <c r="J30" s="305"/>
      <c r="K30" s="77"/>
    </row>
    <row r="31" spans="1:11" ht="22.9" customHeight="1" x14ac:dyDescent="0.25">
      <c r="A31" s="77"/>
      <c r="B31" s="305"/>
      <c r="C31" s="305"/>
      <c r="D31" s="305"/>
      <c r="E31" s="305"/>
      <c r="F31" s="305"/>
      <c r="G31" s="305"/>
      <c r="H31" s="305"/>
      <c r="I31" s="305"/>
      <c r="J31" s="305"/>
    </row>
    <row r="32" spans="1:11" ht="4.1500000000000004" customHeight="1" x14ac:dyDescent="0.25">
      <c r="A32" s="77"/>
      <c r="B32" s="77"/>
      <c r="C32" s="77"/>
      <c r="D32" s="77"/>
      <c r="E32" s="77"/>
      <c r="F32" s="77"/>
      <c r="G32" s="77"/>
      <c r="H32" s="77"/>
      <c r="I32" s="77"/>
      <c r="J32" s="77"/>
      <c r="K32" s="77"/>
    </row>
    <row r="33" spans="1:11" x14ac:dyDescent="0.25">
      <c r="A33" s="77"/>
      <c r="K33" s="77"/>
    </row>
    <row r="34" spans="1:11" x14ac:dyDescent="0.25">
      <c r="A34" s="77"/>
    </row>
  </sheetData>
  <sheetProtection password="9911" sheet="1" objects="1" scenarios="1" selectLockedCells="1"/>
  <mergeCells count="8">
    <mergeCell ref="B1:J1"/>
    <mergeCell ref="B30:J31"/>
    <mergeCell ref="B9:B10"/>
    <mergeCell ref="B6:B7"/>
    <mergeCell ref="B12:J12"/>
    <mergeCell ref="C6:F7"/>
    <mergeCell ref="C9:F10"/>
    <mergeCell ref="B3:E4"/>
  </mergeCells>
  <pageMargins left="0.23622047244094491" right="0.23622047244094491" top="0.15748031496062992" bottom="0.15748031496062992" header="0.11811023622047245" footer="0.11811023622047245"/>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1:Z159"/>
  <sheetViews>
    <sheetView topLeftCell="B1" zoomScale="70" zoomScaleNormal="70" workbookViewId="0">
      <selection activeCell="K9" sqref="K9"/>
    </sheetView>
  </sheetViews>
  <sheetFormatPr defaultColWidth="9" defaultRowHeight="15" x14ac:dyDescent="0.25"/>
  <cols>
    <col min="1" max="1" width="1.85546875" style="178" customWidth="1"/>
    <col min="2" max="2" width="26.5703125" style="178" customWidth="1"/>
    <col min="3" max="7" width="14.140625" style="177" customWidth="1"/>
    <col min="8" max="8" width="14.5703125" style="177" customWidth="1"/>
    <col min="9" max="9" width="14.140625" style="177" customWidth="1"/>
    <col min="10" max="10" width="14.28515625" style="177" customWidth="1"/>
    <col min="11" max="11" width="9" style="178"/>
    <col min="12" max="12" width="38" style="202" customWidth="1"/>
    <col min="13" max="13" width="45.85546875" style="202" customWidth="1"/>
    <col min="14" max="14" width="4.5703125" style="181" customWidth="1"/>
    <col min="15" max="15" width="29.7109375" style="181" customWidth="1"/>
    <col min="16" max="16" width="9" style="178"/>
    <col min="17" max="17" width="9" style="181" customWidth="1"/>
    <col min="18" max="18" width="25.7109375" style="181" bestFit="1" customWidth="1"/>
    <col min="19" max="21" width="16.7109375" style="181" customWidth="1"/>
    <col min="22" max="22" width="15.85546875" style="181" customWidth="1"/>
    <col min="23" max="23" width="1.7109375" style="181" customWidth="1"/>
    <col min="24" max="24" width="38.85546875" style="178" customWidth="1"/>
    <col min="25" max="25" width="100.85546875" style="182" customWidth="1"/>
    <col min="26" max="27" width="30.140625" style="178" customWidth="1"/>
    <col min="28" max="16384" width="9" style="178"/>
  </cols>
  <sheetData>
    <row r="1" spans="2:26" ht="73.900000000000006" customHeight="1" x14ac:dyDescent="0.35">
      <c r="B1" s="176" t="s">
        <v>20</v>
      </c>
      <c r="L1" s="179" t="s">
        <v>7</v>
      </c>
      <c r="M1" s="179"/>
      <c r="N1" s="180"/>
      <c r="R1" s="180" t="s">
        <v>197</v>
      </c>
      <c r="S1" s="334" t="s">
        <v>205</v>
      </c>
      <c r="T1" s="335"/>
      <c r="U1" s="335"/>
      <c r="V1" s="335"/>
    </row>
    <row r="2" spans="2:26" ht="22.5" customHeight="1" x14ac:dyDescent="0.35">
      <c r="B2" s="183" t="s">
        <v>9</v>
      </c>
      <c r="C2" s="184"/>
      <c r="D2" s="185"/>
      <c r="F2" s="336" t="str">
        <f>'Input form'!E4</f>
        <v>Example LA</v>
      </c>
      <c r="G2" s="336"/>
      <c r="H2" s="336"/>
      <c r="I2" s="336"/>
      <c r="J2" s="178"/>
      <c r="L2" s="186"/>
      <c r="M2" s="186"/>
      <c r="Q2" s="337" t="s">
        <v>195</v>
      </c>
      <c r="R2" s="335"/>
      <c r="S2" s="335"/>
      <c r="T2" s="335"/>
      <c r="U2" s="335"/>
      <c r="V2" s="335"/>
    </row>
    <row r="3" spans="2:26" ht="21" hidden="1" x14ac:dyDescent="0.35">
      <c r="B3" s="178" t="str">
        <f>F2</f>
        <v>Example LA</v>
      </c>
      <c r="C3" s="184"/>
      <c r="H3" s="184"/>
      <c r="I3" s="178"/>
      <c r="J3" s="178"/>
      <c r="L3" s="187" t="s">
        <v>21</v>
      </c>
      <c r="M3" s="187"/>
      <c r="O3" s="188"/>
      <c r="Q3" s="338" t="s">
        <v>196</v>
      </c>
      <c r="R3" s="335"/>
      <c r="S3" s="335"/>
      <c r="T3" s="335"/>
      <c r="U3" s="335"/>
      <c r="V3" s="335"/>
      <c r="W3" s="188"/>
    </row>
    <row r="4" spans="2:26" s="189" customFormat="1" ht="33.950000000000003" customHeight="1" x14ac:dyDescent="0.25">
      <c r="C4" s="148"/>
      <c r="D4" s="148"/>
      <c r="E4" s="148"/>
      <c r="F4" s="148"/>
      <c r="G4" s="148"/>
      <c r="H4" s="148"/>
      <c r="L4" s="144" t="s">
        <v>275</v>
      </c>
      <c r="M4" s="145"/>
      <c r="N4" s="190"/>
      <c r="O4" s="191"/>
      <c r="Q4" s="338" t="s">
        <v>196</v>
      </c>
      <c r="R4" s="338"/>
      <c r="S4" s="338"/>
      <c r="T4" s="338"/>
      <c r="U4" s="338"/>
      <c r="V4" s="338"/>
      <c r="W4" s="191"/>
      <c r="Y4" s="146" t="s">
        <v>377</v>
      </c>
    </row>
    <row r="5" spans="2:26" s="189" customFormat="1" ht="33.950000000000003" customHeight="1" x14ac:dyDescent="0.25">
      <c r="B5" s="147" t="s">
        <v>0</v>
      </c>
      <c r="C5" s="148"/>
      <c r="D5" s="149"/>
      <c r="E5" s="148"/>
      <c r="F5" s="341">
        <f>INDEX(V:V,MATCH(F2,R:R, 0))</f>
        <v>995000</v>
      </c>
      <c r="G5" s="341"/>
      <c r="H5" s="342"/>
      <c r="L5" s="150" t="s">
        <v>236</v>
      </c>
      <c r="M5" s="145" t="s">
        <v>237</v>
      </c>
      <c r="N5" s="190"/>
      <c r="O5" s="151" t="s">
        <v>206</v>
      </c>
      <c r="Q5" s="152" t="s">
        <v>38</v>
      </c>
      <c r="R5" s="152" t="s">
        <v>39</v>
      </c>
      <c r="S5" s="152" t="s">
        <v>40</v>
      </c>
      <c r="T5" s="152" t="s">
        <v>41</v>
      </c>
      <c r="U5" s="152" t="s">
        <v>42</v>
      </c>
      <c r="V5" s="152" t="s">
        <v>43</v>
      </c>
      <c r="W5" s="191"/>
      <c r="Y5" s="146" t="s">
        <v>378</v>
      </c>
    </row>
    <row r="6" spans="2:26" s="189" customFormat="1" ht="33.950000000000003" customHeight="1" x14ac:dyDescent="0.2">
      <c r="B6" s="147" t="s">
        <v>14</v>
      </c>
      <c r="C6" s="148"/>
      <c r="D6" s="149"/>
      <c r="E6" s="148"/>
      <c r="F6" s="343">
        <f>SUM('Input form'!H14:H20)+SUM('Input form'!M14:M20)</f>
        <v>95000</v>
      </c>
      <c r="G6" s="344"/>
      <c r="H6" s="342"/>
      <c r="L6" s="153" t="s">
        <v>235</v>
      </c>
      <c r="M6" s="153" t="s">
        <v>1</v>
      </c>
      <c r="N6" s="190"/>
      <c r="O6" s="154" t="s">
        <v>268</v>
      </c>
      <c r="Q6" s="152"/>
      <c r="R6" s="152"/>
      <c r="S6" s="152"/>
      <c r="T6" s="152"/>
      <c r="U6" s="152"/>
      <c r="V6" s="152"/>
      <c r="W6" s="190"/>
      <c r="Y6" s="146" t="s">
        <v>379</v>
      </c>
    </row>
    <row r="7" spans="2:26" s="189" customFormat="1" ht="33.950000000000003" customHeight="1" x14ac:dyDescent="0.2">
      <c r="C7" s="148"/>
      <c r="D7" s="148"/>
      <c r="E7" s="148"/>
      <c r="F7" s="148"/>
      <c r="G7" s="148"/>
      <c r="H7" s="148"/>
      <c r="I7" s="148"/>
      <c r="J7" s="148"/>
      <c r="L7" s="145" t="s">
        <v>238</v>
      </c>
      <c r="M7" s="145" t="s">
        <v>239</v>
      </c>
      <c r="N7" s="190"/>
      <c r="O7" s="154" t="s">
        <v>269</v>
      </c>
      <c r="Q7" s="152"/>
      <c r="R7" s="152" t="s">
        <v>44</v>
      </c>
      <c r="S7" s="155">
        <v>71666666.666666612</v>
      </c>
      <c r="T7" s="155">
        <v>71666666.666666612</v>
      </c>
      <c r="U7" s="155">
        <v>71666666.666666612</v>
      </c>
      <c r="V7" s="155">
        <v>215000000.00000003</v>
      </c>
      <c r="W7" s="190"/>
      <c r="Y7" s="146" t="s">
        <v>380</v>
      </c>
    </row>
    <row r="8" spans="2:26" s="189" customFormat="1" ht="33.950000000000003" customHeight="1" x14ac:dyDescent="0.2">
      <c r="B8" s="156" t="s">
        <v>12</v>
      </c>
      <c r="C8" s="156"/>
      <c r="D8" s="156"/>
      <c r="E8" s="156"/>
      <c r="F8" s="156"/>
      <c r="G8" s="156"/>
      <c r="H8" s="156"/>
      <c r="I8" s="156"/>
      <c r="J8" s="156"/>
      <c r="L8" s="145"/>
      <c r="M8" s="153" t="s">
        <v>240</v>
      </c>
      <c r="N8" s="190"/>
      <c r="O8" s="154" t="s">
        <v>270</v>
      </c>
      <c r="Q8" s="152"/>
      <c r="R8" s="152" t="s">
        <v>198</v>
      </c>
      <c r="S8" s="152"/>
      <c r="T8" s="152"/>
      <c r="U8" s="152"/>
      <c r="V8" s="152"/>
      <c r="W8" s="190"/>
      <c r="Y8" s="146"/>
    </row>
    <row r="9" spans="2:26" s="192" customFormat="1" ht="33.950000000000003" customHeight="1" x14ac:dyDescent="0.25">
      <c r="B9" s="157"/>
      <c r="C9" s="339" t="s">
        <v>17</v>
      </c>
      <c r="D9" s="340"/>
      <c r="E9" s="339" t="s">
        <v>18</v>
      </c>
      <c r="F9" s="340"/>
      <c r="G9" s="346"/>
      <c r="H9" s="339" t="s">
        <v>15</v>
      </c>
      <c r="I9" s="340"/>
      <c r="J9" s="157" t="s">
        <v>8</v>
      </c>
      <c r="L9" s="145" t="s">
        <v>241</v>
      </c>
      <c r="M9" s="153" t="s">
        <v>242</v>
      </c>
      <c r="N9" s="190"/>
      <c r="O9" s="154" t="s">
        <v>271</v>
      </c>
      <c r="Q9" s="145">
        <v>301</v>
      </c>
      <c r="R9" s="145" t="s">
        <v>45</v>
      </c>
      <c r="S9" s="158">
        <v>945715.60472154047</v>
      </c>
      <c r="T9" s="158">
        <v>945715.60472154047</v>
      </c>
      <c r="U9" s="158">
        <v>945715.60472154047</v>
      </c>
      <c r="V9" s="158">
        <v>2837146.8141646213</v>
      </c>
      <c r="W9" s="190"/>
      <c r="Y9" s="173" t="s">
        <v>386</v>
      </c>
      <c r="Z9" s="193"/>
    </row>
    <row r="10" spans="2:26" s="189" customFormat="1" ht="33.950000000000003" customHeight="1" x14ac:dyDescent="0.2">
      <c r="B10" s="150" t="s">
        <v>2</v>
      </c>
      <c r="C10" s="159" t="s">
        <v>16</v>
      </c>
      <c r="D10" s="159" t="s">
        <v>19</v>
      </c>
      <c r="E10" s="159" t="s">
        <v>16</v>
      </c>
      <c r="F10" s="159" t="s">
        <v>19</v>
      </c>
      <c r="G10" s="159" t="s">
        <v>262</v>
      </c>
      <c r="H10" s="159" t="s">
        <v>16</v>
      </c>
      <c r="I10" s="159" t="s">
        <v>19</v>
      </c>
      <c r="J10" s="159" t="s">
        <v>10</v>
      </c>
      <c r="L10" s="145"/>
      <c r="M10" s="153" t="s">
        <v>243</v>
      </c>
      <c r="N10" s="190"/>
      <c r="O10" s="154" t="s">
        <v>272</v>
      </c>
      <c r="Q10" s="145">
        <v>302</v>
      </c>
      <c r="R10" s="145" t="s">
        <v>46</v>
      </c>
      <c r="S10" s="158">
        <v>1001778.2807387415</v>
      </c>
      <c r="T10" s="158">
        <v>1001778.2807387415</v>
      </c>
      <c r="U10" s="158">
        <v>1001778.2807387415</v>
      </c>
      <c r="V10" s="158">
        <v>3005334.8422162244</v>
      </c>
      <c r="W10" s="190"/>
      <c r="Y10" s="146" t="s">
        <v>388</v>
      </c>
    </row>
    <row r="11" spans="2:26" s="194" customFormat="1" ht="33.950000000000003" customHeight="1" x14ac:dyDescent="0.2">
      <c r="B11" s="154" t="s">
        <v>199</v>
      </c>
      <c r="C11" s="160">
        <f>SUMIF(InputForm[Ofsted Judgement],$B11,InputForm[Special provision fund investment in additional places])</f>
        <v>280000</v>
      </c>
      <c r="D11" s="160">
        <f>SUMIF(InputForm[Ofsted Judgement],$B11,InputForm[Other investment in additional places])</f>
        <v>0</v>
      </c>
      <c r="E11" s="160">
        <f>SUMIF(InputForm[Ofsted Judgement],$B11,InputForm[Special provision fund investment in facilities])</f>
        <v>0</v>
      </c>
      <c r="F11" s="160">
        <f>SUMIF(InputForm[Ofsted Judgement],$B11,InputForm[Other investment in facilities])</f>
        <v>0</v>
      </c>
      <c r="G11" s="161">
        <f t="shared" ref="G11:G16" si="0">SUM(E11:F11)</f>
        <v>0</v>
      </c>
      <c r="H11" s="162">
        <f>SUMIF(InputForm[Ofsted Judgement],$B11,InputForm[Special provision fund additional planned places])</f>
        <v>4</v>
      </c>
      <c r="I11" s="162">
        <f>SUMIF(InputForm[Ofsted Judgement],$B11,InputForm[Other investment additional planend places])</f>
        <v>0</v>
      </c>
      <c r="J11" s="163">
        <f>SUM(H11:I11)</f>
        <v>4</v>
      </c>
      <c r="L11" s="145"/>
      <c r="M11" s="153" t="s">
        <v>244</v>
      </c>
      <c r="N11" s="190"/>
      <c r="O11" s="154" t="s">
        <v>273</v>
      </c>
      <c r="Q11" s="145">
        <v>370</v>
      </c>
      <c r="R11" s="145" t="s">
        <v>47</v>
      </c>
      <c r="S11" s="158">
        <v>260425.45359040017</v>
      </c>
      <c r="T11" s="158">
        <v>260425.45359040017</v>
      </c>
      <c r="U11" s="158">
        <v>260425.45359040017</v>
      </c>
      <c r="V11" s="158">
        <v>781276.3607712005</v>
      </c>
      <c r="W11" s="190"/>
      <c r="Y11" s="146" t="s">
        <v>389</v>
      </c>
    </row>
    <row r="12" spans="2:26" s="194" customFormat="1" ht="33.950000000000003" customHeight="1" x14ac:dyDescent="0.2">
      <c r="B12" s="154" t="s">
        <v>200</v>
      </c>
      <c r="C12" s="160">
        <f>SUMIF(InputForm[Ofsted Judgement],$B12,InputForm[Special provision fund investment in additional places])</f>
        <v>360000</v>
      </c>
      <c r="D12" s="160">
        <f>SUMIF(InputForm[Ofsted Judgement],$B12,InputForm[Other investment in additional places])</f>
        <v>0</v>
      </c>
      <c r="E12" s="160">
        <f>SUMIF(InputForm[Ofsted Judgement],$B12,InputForm[Special provision fund investment in facilities])</f>
        <v>50000</v>
      </c>
      <c r="F12" s="160">
        <f>SUMIF(InputForm[Ofsted Judgement],$B12,InputForm[Other investment in facilities])</f>
        <v>20000</v>
      </c>
      <c r="G12" s="161">
        <f t="shared" si="0"/>
        <v>70000</v>
      </c>
      <c r="H12" s="162">
        <f>SUMIF(InputForm[Ofsted Judgement],$B12,InputForm[Special provision fund additional planned places])</f>
        <v>10</v>
      </c>
      <c r="I12" s="162">
        <f>SUMIF(InputForm[Ofsted Judgement],$B12,InputForm[Other investment additional planend places])</f>
        <v>0</v>
      </c>
      <c r="J12" s="163">
        <f t="shared" ref="J12:J16" si="1">SUM(H12:I12)</f>
        <v>10</v>
      </c>
      <c r="L12" s="145" t="s">
        <v>245</v>
      </c>
      <c r="M12" s="145" t="s">
        <v>246</v>
      </c>
      <c r="N12" s="190"/>
      <c r="O12" s="190"/>
      <c r="Q12" s="145">
        <v>800</v>
      </c>
      <c r="R12" s="145" t="s">
        <v>48</v>
      </c>
      <c r="S12" s="158">
        <v>192331.3817330109</v>
      </c>
      <c r="T12" s="158">
        <v>192331.3817330109</v>
      </c>
      <c r="U12" s="158">
        <v>192331.3817330109</v>
      </c>
      <c r="V12" s="158">
        <v>576994.14519903273</v>
      </c>
      <c r="W12" s="190"/>
      <c r="Y12" s="146" t="s">
        <v>390</v>
      </c>
    </row>
    <row r="13" spans="2:26" s="194" customFormat="1" ht="33.950000000000003" customHeight="1" x14ac:dyDescent="0.2">
      <c r="B13" s="154" t="s">
        <v>201</v>
      </c>
      <c r="C13" s="160">
        <f>SUMIF(InputForm[Ofsted Judgement],$B13,InputForm[Special provision fund investment in additional places])</f>
        <v>0</v>
      </c>
      <c r="D13" s="160">
        <f>SUMIF(InputForm[Ofsted Judgement],$B13,InputForm[Other investment in additional places])</f>
        <v>0</v>
      </c>
      <c r="E13" s="160">
        <f>SUMIF(InputForm[Ofsted Judgement],$B13,InputForm[Special provision fund investment in facilities])</f>
        <v>0</v>
      </c>
      <c r="F13" s="160">
        <f>SUMIF(InputForm[Ofsted Judgement],$B13,InputForm[Other investment in facilities])</f>
        <v>0</v>
      </c>
      <c r="G13" s="161">
        <f t="shared" si="0"/>
        <v>0</v>
      </c>
      <c r="H13" s="162">
        <f>SUMIF(InputForm[Ofsted Judgement],$B13,InputForm[Special provision fund additional planned places])</f>
        <v>0</v>
      </c>
      <c r="I13" s="162">
        <f>SUMIF(InputForm[Ofsted Judgement],$B13,InputForm[Other investment additional planend places])</f>
        <v>0</v>
      </c>
      <c r="J13" s="163">
        <f t="shared" si="1"/>
        <v>0</v>
      </c>
      <c r="L13" s="145"/>
      <c r="M13" s="145" t="s">
        <v>247</v>
      </c>
      <c r="N13" s="190"/>
      <c r="O13" s="190"/>
      <c r="Q13" s="145">
        <v>822</v>
      </c>
      <c r="R13" s="145" t="s">
        <v>49</v>
      </c>
      <c r="S13" s="158">
        <v>309620.24264860078</v>
      </c>
      <c r="T13" s="158">
        <v>309620.24264860078</v>
      </c>
      <c r="U13" s="158">
        <v>309620.24264860078</v>
      </c>
      <c r="V13" s="158">
        <v>928860.72794580227</v>
      </c>
      <c r="W13" s="190"/>
      <c r="Y13" s="146" t="s">
        <v>399</v>
      </c>
    </row>
    <row r="14" spans="2:26" s="194" customFormat="1" ht="33.950000000000003" customHeight="1" x14ac:dyDescent="0.2">
      <c r="B14" s="154" t="s">
        <v>202</v>
      </c>
      <c r="C14" s="160">
        <f>SUMIF(InputForm[Ofsted Judgement],$B14,InputForm[Special provision fund investment in additional places])</f>
        <v>0</v>
      </c>
      <c r="D14" s="160">
        <f>SUMIF(InputForm[Ofsted Judgement],$B14,InputForm[Other investment in additional places])</f>
        <v>0</v>
      </c>
      <c r="E14" s="160">
        <f>SUMIF(InputForm[Ofsted Judgement],$B14,InputForm[Special provision fund investment in facilities])</f>
        <v>0</v>
      </c>
      <c r="F14" s="160">
        <f>SUMIF(InputForm[Ofsted Judgement],$B14,InputForm[Other investment in facilities])</f>
        <v>0</v>
      </c>
      <c r="G14" s="161">
        <f t="shared" si="0"/>
        <v>0</v>
      </c>
      <c r="H14" s="162">
        <f>SUMIF(InputForm[Ofsted Judgement],$B14,InputForm[Special provision fund additional planned places])</f>
        <v>0</v>
      </c>
      <c r="I14" s="162">
        <f>SUMIF(InputForm[Ofsted Judgement],$B14,InputForm[Other investment additional planend places])</f>
        <v>0</v>
      </c>
      <c r="J14" s="163">
        <f t="shared" si="1"/>
        <v>0</v>
      </c>
      <c r="L14" s="145"/>
      <c r="M14" s="145" t="s">
        <v>248</v>
      </c>
      <c r="N14" s="190"/>
      <c r="O14" s="190"/>
      <c r="Q14" s="145">
        <v>303</v>
      </c>
      <c r="R14" s="145" t="s">
        <v>50</v>
      </c>
      <c r="S14" s="158">
        <v>684008.23847433401</v>
      </c>
      <c r="T14" s="158">
        <v>684008.23847433401</v>
      </c>
      <c r="U14" s="158">
        <v>684008.23847433401</v>
      </c>
      <c r="V14" s="158">
        <v>2052024.7154230019</v>
      </c>
      <c r="W14" s="190"/>
      <c r="Y14" s="146" t="s">
        <v>392</v>
      </c>
    </row>
    <row r="15" spans="2:26" s="194" customFormat="1" ht="33.950000000000003" customHeight="1" x14ac:dyDescent="0.2">
      <c r="B15" s="154" t="s">
        <v>203</v>
      </c>
      <c r="C15" s="160">
        <f>SUMIF(InputForm[Ofsted Judgement],$B15,InputForm[Special provision fund investment in additional places])</f>
        <v>170000</v>
      </c>
      <c r="D15" s="160">
        <f>SUMIF(InputForm[Ofsted Judgement],$B15,InputForm[Other investment in additional places])</f>
        <v>50000</v>
      </c>
      <c r="E15" s="160">
        <f>SUMIF(InputForm[Ofsted Judgement],$B15,InputForm[Special provision fund investment in facilities])</f>
        <v>80000</v>
      </c>
      <c r="F15" s="160">
        <f>SUMIF(InputForm[Ofsted Judgement],$B15,InputForm[Other investment in facilities])</f>
        <v>0</v>
      </c>
      <c r="G15" s="161">
        <f t="shared" si="0"/>
        <v>80000</v>
      </c>
      <c r="H15" s="162">
        <f>SUMIF(InputForm[Ofsted Judgement],$B15,InputForm[Special provision fund additional planned places])</f>
        <v>4</v>
      </c>
      <c r="I15" s="162">
        <f>SUMIF(InputForm[Ofsted Judgement],$B15,InputForm[Other investment additional planend places])</f>
        <v>2</v>
      </c>
      <c r="J15" s="163">
        <f t="shared" si="1"/>
        <v>6</v>
      </c>
      <c r="L15" s="145"/>
      <c r="M15" s="153" t="s">
        <v>249</v>
      </c>
      <c r="N15" s="190"/>
      <c r="O15" s="190"/>
      <c r="Q15" s="145">
        <v>330</v>
      </c>
      <c r="R15" s="145" t="s">
        <v>51</v>
      </c>
      <c r="S15" s="158">
        <v>1423958.4906547957</v>
      </c>
      <c r="T15" s="158">
        <v>1423958.4906547957</v>
      </c>
      <c r="U15" s="158">
        <v>1423958.4906547957</v>
      </c>
      <c r="V15" s="158">
        <v>4271875.4719643872</v>
      </c>
      <c r="W15" s="190"/>
      <c r="Y15" s="146" t="s">
        <v>393</v>
      </c>
    </row>
    <row r="16" spans="2:26" s="194" customFormat="1" ht="33.950000000000003" customHeight="1" x14ac:dyDescent="0.2">
      <c r="B16" s="154" t="s">
        <v>207</v>
      </c>
      <c r="C16" s="160">
        <f>SUMIF(InputForm[Ofsted Judgement],$B16,InputForm[Special provision fund investment in additional places])</f>
        <v>0</v>
      </c>
      <c r="D16" s="160">
        <f>SUMIF(InputForm[Ofsted Judgement],$B16,InputForm[Other investment in additional places])</f>
        <v>0</v>
      </c>
      <c r="E16" s="160">
        <f>SUMIF(InputForm[Ofsted Judgement],$B16,InputForm[Special provision fund investment in facilities])</f>
        <v>55000</v>
      </c>
      <c r="F16" s="160">
        <f>SUMIF(InputForm[Ofsted Judgement],$B16,InputForm[Other investment in facilities])</f>
        <v>25000</v>
      </c>
      <c r="G16" s="161">
        <f t="shared" si="0"/>
        <v>80000</v>
      </c>
      <c r="H16" s="162">
        <f>SUMIF(InputForm[Ofsted Judgement],$B16,InputForm[Special provision fund additional planned places])</f>
        <v>0</v>
      </c>
      <c r="I16" s="162">
        <f>SUMIF(InputForm[Ofsted Judgement],$B16,InputForm[Other investment additional planend places])</f>
        <v>0</v>
      </c>
      <c r="J16" s="163">
        <f t="shared" si="1"/>
        <v>0</v>
      </c>
      <c r="L16" s="145"/>
      <c r="M16" s="153" t="s">
        <v>250</v>
      </c>
      <c r="N16" s="190"/>
      <c r="O16" s="190"/>
      <c r="P16" s="195"/>
      <c r="Q16" s="145">
        <v>889</v>
      </c>
      <c r="R16" s="145" t="s">
        <v>52</v>
      </c>
      <c r="S16" s="158">
        <v>166666.66666666666</v>
      </c>
      <c r="T16" s="158">
        <v>166666.66666666666</v>
      </c>
      <c r="U16" s="158">
        <v>166666.66666666666</v>
      </c>
      <c r="V16" s="158">
        <v>500000</v>
      </c>
      <c r="W16" s="190"/>
      <c r="X16" s="195"/>
      <c r="Y16" s="146" t="s">
        <v>394</v>
      </c>
    </row>
    <row r="17" spans="2:25" s="195" customFormat="1" ht="33.950000000000003" customHeight="1" x14ac:dyDescent="0.2">
      <c r="B17" s="164" t="s">
        <v>11</v>
      </c>
      <c r="C17" s="165">
        <f t="shared" ref="C17:J17" si="2">SUM(C11:C16)</f>
        <v>810000</v>
      </c>
      <c r="D17" s="165">
        <f t="shared" si="2"/>
        <v>50000</v>
      </c>
      <c r="E17" s="165">
        <f t="shared" si="2"/>
        <v>185000</v>
      </c>
      <c r="F17" s="165">
        <f t="shared" si="2"/>
        <v>45000</v>
      </c>
      <c r="G17" s="165">
        <f t="shared" si="2"/>
        <v>230000</v>
      </c>
      <c r="H17" s="166">
        <f t="shared" si="2"/>
        <v>18</v>
      </c>
      <c r="I17" s="166">
        <f t="shared" si="2"/>
        <v>2</v>
      </c>
      <c r="J17" s="166">
        <f t="shared" si="2"/>
        <v>20</v>
      </c>
      <c r="L17" s="145"/>
      <c r="M17" s="153" t="s">
        <v>251</v>
      </c>
      <c r="N17" s="190"/>
      <c r="O17" s="190"/>
      <c r="Q17" s="145">
        <v>890</v>
      </c>
      <c r="R17" s="145" t="s">
        <v>53</v>
      </c>
      <c r="S17" s="158">
        <v>166666.66666666666</v>
      </c>
      <c r="T17" s="158">
        <v>166666.66666666666</v>
      </c>
      <c r="U17" s="158">
        <v>166666.66666666666</v>
      </c>
      <c r="V17" s="158">
        <v>500000</v>
      </c>
      <c r="W17" s="190"/>
      <c r="Y17" s="146" t="s">
        <v>395</v>
      </c>
    </row>
    <row r="18" spans="2:25" s="195" customFormat="1" ht="33.950000000000003" customHeight="1" x14ac:dyDescent="0.2">
      <c r="B18" s="196"/>
      <c r="C18" s="197"/>
      <c r="D18" s="197"/>
      <c r="E18" s="197"/>
      <c r="F18" s="197"/>
      <c r="G18" s="197"/>
      <c r="H18" s="198"/>
      <c r="I18" s="198"/>
      <c r="J18" s="198"/>
      <c r="K18" s="194"/>
      <c r="L18" s="145" t="s">
        <v>252</v>
      </c>
      <c r="M18" s="145" t="s">
        <v>253</v>
      </c>
      <c r="N18" s="190"/>
      <c r="O18" s="190"/>
      <c r="P18" s="189"/>
      <c r="Q18" s="145">
        <v>350</v>
      </c>
      <c r="R18" s="145" t="s">
        <v>54</v>
      </c>
      <c r="S18" s="158">
        <v>275943.48410222004</v>
      </c>
      <c r="T18" s="158">
        <v>275943.48410222004</v>
      </c>
      <c r="U18" s="158">
        <v>275943.48410222004</v>
      </c>
      <c r="V18" s="158">
        <v>827830.45230666013</v>
      </c>
      <c r="W18" s="190"/>
      <c r="X18" s="189"/>
      <c r="Y18" s="146" t="s">
        <v>396</v>
      </c>
    </row>
    <row r="19" spans="2:25" s="189" customFormat="1" ht="33.950000000000003" customHeight="1" x14ac:dyDescent="0.2">
      <c r="B19" s="156" t="s">
        <v>13</v>
      </c>
      <c r="C19" s="156"/>
      <c r="D19" s="156"/>
      <c r="E19" s="156"/>
      <c r="F19" s="156"/>
      <c r="G19" s="156"/>
      <c r="H19" s="156"/>
      <c r="I19" s="156"/>
      <c r="J19" s="156"/>
      <c r="K19" s="194"/>
      <c r="L19" s="145"/>
      <c r="M19" s="145" t="s">
        <v>254</v>
      </c>
      <c r="N19" s="190"/>
      <c r="O19" s="190"/>
      <c r="Q19" s="145">
        <v>837</v>
      </c>
      <c r="R19" s="145" t="s">
        <v>55</v>
      </c>
      <c r="S19" s="158">
        <v>317883.4213599193</v>
      </c>
      <c r="T19" s="158">
        <v>317883.4213599193</v>
      </c>
      <c r="U19" s="158">
        <v>317883.4213599193</v>
      </c>
      <c r="V19" s="158">
        <v>953650.26407975785</v>
      </c>
      <c r="W19" s="190"/>
      <c r="Y19" s="146" t="s">
        <v>397</v>
      </c>
    </row>
    <row r="20" spans="2:25" s="189" customFormat="1" ht="33.950000000000003" customHeight="1" x14ac:dyDescent="0.25">
      <c r="B20" s="159"/>
      <c r="C20" s="339" t="s">
        <v>17</v>
      </c>
      <c r="D20" s="340"/>
      <c r="E20" s="339" t="s">
        <v>18</v>
      </c>
      <c r="F20" s="340"/>
      <c r="G20" s="346"/>
      <c r="H20" s="345" t="s">
        <v>15</v>
      </c>
      <c r="I20" s="340"/>
      <c r="J20" s="157" t="s">
        <v>8</v>
      </c>
      <c r="K20" s="194"/>
      <c r="L20" s="145" t="s">
        <v>210</v>
      </c>
      <c r="M20" s="153" t="s">
        <v>255</v>
      </c>
      <c r="N20" s="190"/>
      <c r="O20" s="190"/>
      <c r="Q20" s="145">
        <v>867</v>
      </c>
      <c r="R20" s="145" t="s">
        <v>56</v>
      </c>
      <c r="S20" s="158">
        <v>250926.93217750743</v>
      </c>
      <c r="T20" s="158">
        <v>250926.93217750743</v>
      </c>
      <c r="U20" s="158">
        <v>250926.93217750743</v>
      </c>
      <c r="V20" s="158">
        <v>752780.7965325223</v>
      </c>
      <c r="W20" s="190"/>
      <c r="Y20" s="146"/>
    </row>
    <row r="21" spans="2:25" s="189" customFormat="1" ht="33.950000000000003" customHeight="1" x14ac:dyDescent="0.2">
      <c r="B21" s="150" t="s">
        <v>1</v>
      </c>
      <c r="C21" s="159" t="s">
        <v>16</v>
      </c>
      <c r="D21" s="159" t="s">
        <v>19</v>
      </c>
      <c r="E21" s="159" t="s">
        <v>16</v>
      </c>
      <c r="F21" s="159" t="s">
        <v>19</v>
      </c>
      <c r="G21" s="159" t="s">
        <v>262</v>
      </c>
      <c r="H21" s="159" t="s">
        <v>16</v>
      </c>
      <c r="I21" s="159" t="s">
        <v>19</v>
      </c>
      <c r="J21" s="159" t="s">
        <v>10</v>
      </c>
      <c r="K21" s="194"/>
      <c r="L21" s="145"/>
      <c r="M21" s="153" t="s">
        <v>256</v>
      </c>
      <c r="N21" s="190"/>
      <c r="O21" s="190"/>
      <c r="P21" s="194"/>
      <c r="Q21" s="145">
        <v>380</v>
      </c>
      <c r="R21" s="145" t="s">
        <v>57</v>
      </c>
      <c r="S21" s="158">
        <v>219322.25216727532</v>
      </c>
      <c r="T21" s="158">
        <v>219322.25216727532</v>
      </c>
      <c r="U21" s="158">
        <v>219322.25216727532</v>
      </c>
      <c r="V21" s="158">
        <v>657966.75650182599</v>
      </c>
      <c r="W21" s="190"/>
      <c r="X21" s="194"/>
      <c r="Y21" s="146"/>
    </row>
    <row r="22" spans="2:25" s="194" customFormat="1" ht="33.950000000000003" customHeight="1" x14ac:dyDescent="0.2">
      <c r="B22" s="167" t="str">
        <f t="shared" ref="B22:B27" si="3">L30</f>
        <v>Alternative provision/PRU</v>
      </c>
      <c r="C22" s="160">
        <f>SUMIF(InputForm[Provision category],$B22,InputForm[Special provision fund investment in additional places])</f>
        <v>0</v>
      </c>
      <c r="D22" s="160">
        <f>SUMIF(InputForm[Provision category],$B22,InputForm[Other investment in additional places])</f>
        <v>0</v>
      </c>
      <c r="E22" s="160">
        <f>SUMIF(InputForm[Provision category],$B22,InputForm[Special provision fund investment in facilities])</f>
        <v>0</v>
      </c>
      <c r="F22" s="160">
        <f>SUMIF(InputForm[Provision category],$B22,InputForm[Other investment in facilities])</f>
        <v>0</v>
      </c>
      <c r="G22" s="161">
        <f t="shared" ref="G22:G27" si="4">SUM(E22:F22)</f>
        <v>0</v>
      </c>
      <c r="H22" s="168">
        <f>SUMIF(InputForm[Provision category],$B22,InputForm[Special provision fund additional planned places])</f>
        <v>0</v>
      </c>
      <c r="I22" s="168">
        <f>SUMIF(InputForm[Provision category],$B22,InputForm[Other investment additional planend places])</f>
        <v>0</v>
      </c>
      <c r="J22" s="163">
        <f t="shared" ref="J22:J27" si="5">SUM(H22:I22)</f>
        <v>0</v>
      </c>
      <c r="L22" s="145"/>
      <c r="M22" s="153" t="s">
        <v>257</v>
      </c>
      <c r="N22" s="190"/>
      <c r="O22" s="190"/>
      <c r="Q22" s="145">
        <v>304</v>
      </c>
      <c r="R22" s="145" t="s">
        <v>58</v>
      </c>
      <c r="S22" s="158">
        <v>569221.97753068351</v>
      </c>
      <c r="T22" s="158">
        <v>569221.97753068351</v>
      </c>
      <c r="U22" s="158">
        <v>569221.97753068351</v>
      </c>
      <c r="V22" s="158">
        <v>1707665.9325920504</v>
      </c>
      <c r="W22" s="190"/>
      <c r="Y22" s="199"/>
    </row>
    <row r="23" spans="2:25" s="194" customFormat="1" ht="33.950000000000003" customHeight="1" x14ac:dyDescent="0.2">
      <c r="B23" s="167" t="str">
        <f t="shared" si="3"/>
        <v>Independent and non-maintained</v>
      </c>
      <c r="C23" s="160">
        <f>SUMIF(InputForm[Provision category],$B23,InputForm[Special provision fund investment in additional places])</f>
        <v>0</v>
      </c>
      <c r="D23" s="160">
        <f>SUMIF(InputForm[Provision category],$B23,InputForm[Other investment in additional places])</f>
        <v>0</v>
      </c>
      <c r="E23" s="160">
        <f>SUMIF(InputForm[Provision category],$B23,InputForm[Special provision fund investment in facilities])</f>
        <v>0</v>
      </c>
      <c r="F23" s="160">
        <f>SUMIF(InputForm[Provision category],$B23,InputForm[Other investment in facilities])</f>
        <v>0</v>
      </c>
      <c r="G23" s="161">
        <f t="shared" si="4"/>
        <v>0</v>
      </c>
      <c r="H23" s="168">
        <f>SUMIF(InputForm[Provision category],$B23,InputForm[Special provision fund additional planned places])</f>
        <v>0</v>
      </c>
      <c r="I23" s="168">
        <f>SUMIF(InputForm[Provision category],$B23,InputForm[Other investment additional planend places])</f>
        <v>0</v>
      </c>
      <c r="J23" s="163">
        <f t="shared" si="5"/>
        <v>0</v>
      </c>
      <c r="L23" s="145" t="s">
        <v>258</v>
      </c>
      <c r="M23" s="153" t="s">
        <v>259</v>
      </c>
      <c r="N23" s="190"/>
      <c r="O23" s="190"/>
      <c r="Q23" s="145">
        <v>846</v>
      </c>
      <c r="R23" s="145" t="s">
        <v>59</v>
      </c>
      <c r="S23" s="158">
        <v>166666.66666666666</v>
      </c>
      <c r="T23" s="158">
        <v>166666.66666666666</v>
      </c>
      <c r="U23" s="158">
        <v>166666.66666666666</v>
      </c>
      <c r="V23" s="158">
        <v>500000</v>
      </c>
      <c r="W23" s="190"/>
      <c r="Y23" s="199"/>
    </row>
    <row r="24" spans="2:25" s="194" customFormat="1" ht="33.950000000000003" customHeight="1" x14ac:dyDescent="0.2">
      <c r="B24" s="167" t="str">
        <f t="shared" si="3"/>
        <v>Mainstream provision (not unit)</v>
      </c>
      <c r="C24" s="160">
        <f>SUMIF(InputForm[Provision category],$B24,InputForm[Special provision fund investment in additional places])</f>
        <v>360000</v>
      </c>
      <c r="D24" s="160">
        <f>SUMIF(InputForm[Provision category],$B24,InputForm[Other investment in additional places])</f>
        <v>0</v>
      </c>
      <c r="E24" s="160">
        <f>SUMIF(InputForm[Provision category],$B24,InputForm[Special provision fund investment in facilities])</f>
        <v>105000</v>
      </c>
      <c r="F24" s="160">
        <f>SUMIF(InputForm[Provision category],$B24,InputForm[Other investment in facilities])</f>
        <v>45000</v>
      </c>
      <c r="G24" s="161">
        <f t="shared" si="4"/>
        <v>150000</v>
      </c>
      <c r="H24" s="168">
        <f>SUMIF(InputForm[Provision category],$B24,InputForm[Special provision fund additional planned places])</f>
        <v>10</v>
      </c>
      <c r="I24" s="168">
        <f>SUMIF(InputForm[Provision category],$B24,InputForm[Other investment additional planend places])</f>
        <v>0</v>
      </c>
      <c r="J24" s="163">
        <f t="shared" si="5"/>
        <v>10</v>
      </c>
      <c r="L24" s="145"/>
      <c r="M24" s="153" t="s">
        <v>260</v>
      </c>
      <c r="N24" s="190"/>
      <c r="O24" s="190"/>
      <c r="Q24" s="145">
        <v>801</v>
      </c>
      <c r="R24" s="145" t="s">
        <v>60</v>
      </c>
      <c r="S24" s="158">
        <v>840521.73342280777</v>
      </c>
      <c r="T24" s="158">
        <v>840521.73342280777</v>
      </c>
      <c r="U24" s="158">
        <v>840521.73342280777</v>
      </c>
      <c r="V24" s="158">
        <v>2521565.2002684232</v>
      </c>
      <c r="W24" s="190"/>
      <c r="Y24" s="199"/>
    </row>
    <row r="25" spans="2:25" s="194" customFormat="1" ht="33.950000000000003" customHeight="1" x14ac:dyDescent="0.2">
      <c r="B25" s="167" t="str">
        <f t="shared" si="3"/>
        <v>Special provision</v>
      </c>
      <c r="C25" s="160">
        <f>SUMIF(InputForm[Provision category],$B25,InputForm[Special provision fund investment in additional places])</f>
        <v>280000</v>
      </c>
      <c r="D25" s="160">
        <f>SUMIF(InputForm[Provision category],$B25,InputForm[Other investment in additional places])</f>
        <v>0</v>
      </c>
      <c r="E25" s="160">
        <f>SUMIF(InputForm[Provision category],$B25,InputForm[Special provision fund investment in facilities])</f>
        <v>0</v>
      </c>
      <c r="F25" s="160">
        <f>SUMIF(InputForm[Provision category],$B25,InputForm[Other investment in facilities])</f>
        <v>0</v>
      </c>
      <c r="G25" s="161">
        <f t="shared" si="4"/>
        <v>0</v>
      </c>
      <c r="H25" s="168">
        <f>SUMIF(InputForm[Provision category],$B25,InputForm[Special provision fund additional planned places])</f>
        <v>4</v>
      </c>
      <c r="I25" s="168">
        <f>SUMIF(InputForm[Provision category],$B25,InputForm[Other investment additional planend places])</f>
        <v>0</v>
      </c>
      <c r="J25" s="163">
        <f t="shared" si="5"/>
        <v>4</v>
      </c>
      <c r="L25" s="145"/>
      <c r="M25" s="153" t="s">
        <v>261</v>
      </c>
      <c r="N25" s="190"/>
      <c r="O25" s="190"/>
      <c r="Q25" s="145">
        <v>305</v>
      </c>
      <c r="R25" s="145" t="s">
        <v>61</v>
      </c>
      <c r="S25" s="158">
        <v>865509.85486149474</v>
      </c>
      <c r="T25" s="158">
        <v>865509.85486149474</v>
      </c>
      <c r="U25" s="158">
        <v>865509.85486149474</v>
      </c>
      <c r="V25" s="158">
        <v>2596529.5645844843</v>
      </c>
      <c r="W25" s="190"/>
      <c r="Y25" s="199"/>
    </row>
    <row r="26" spans="2:25" s="194" customFormat="1" ht="33.950000000000003" customHeight="1" x14ac:dyDescent="0.2">
      <c r="B26" s="167" t="str">
        <f t="shared" si="3"/>
        <v>Special unit or resourced provision</v>
      </c>
      <c r="C26" s="160">
        <f>SUMIF(InputForm[Provision category],$B26,InputForm[Special provision fund investment in additional places])</f>
        <v>170000</v>
      </c>
      <c r="D26" s="160">
        <f>SUMIF(InputForm[Provision category],$B26,InputForm[Other investment in additional places])</f>
        <v>50000</v>
      </c>
      <c r="E26" s="160">
        <f>SUMIF(InputForm[Provision category],$B26,InputForm[Special provision fund investment in facilities])</f>
        <v>80000</v>
      </c>
      <c r="F26" s="160">
        <f>SUMIF(InputForm[Provision category],$B26,InputForm[Other investment in facilities])</f>
        <v>0</v>
      </c>
      <c r="G26" s="161">
        <f t="shared" si="4"/>
        <v>80000</v>
      </c>
      <c r="H26" s="168">
        <f>SUMIF(InputForm[Provision category],$B26,InputForm[Special provision fund additional planned places])</f>
        <v>4</v>
      </c>
      <c r="I26" s="168">
        <f>SUMIF(InputForm[Provision category],$B26,InputForm[Other investment additional planend places])</f>
        <v>2</v>
      </c>
      <c r="J26" s="163">
        <f t="shared" si="5"/>
        <v>6</v>
      </c>
      <c r="L26" s="200"/>
      <c r="M26" s="201"/>
      <c r="N26" s="190"/>
      <c r="O26" s="190"/>
      <c r="Q26" s="145">
        <v>825</v>
      </c>
      <c r="R26" s="145" t="s">
        <v>62</v>
      </c>
      <c r="S26" s="158">
        <v>824492.3526082515</v>
      </c>
      <c r="T26" s="158">
        <v>824492.3526082515</v>
      </c>
      <c r="U26" s="158">
        <v>824492.3526082515</v>
      </c>
      <c r="V26" s="158">
        <v>2473477.0578247546</v>
      </c>
      <c r="W26" s="190"/>
      <c r="Y26" s="199"/>
    </row>
    <row r="27" spans="2:25" s="194" customFormat="1" ht="33.950000000000003" customHeight="1" x14ac:dyDescent="0.2">
      <c r="B27" s="167" t="str">
        <f t="shared" si="3"/>
        <v>Other</v>
      </c>
      <c r="C27" s="160">
        <f>SUMIF(InputForm[Provision category],$B27,InputForm[Special provision fund investment in additional places])</f>
        <v>0</v>
      </c>
      <c r="D27" s="160">
        <f>SUMIF(InputForm[Provision category],$B27,InputForm[Other investment in additional places])</f>
        <v>0</v>
      </c>
      <c r="E27" s="160">
        <f>SUMIF(InputForm[Provision category],$B27,InputForm[Special provision fund investment in facilities])</f>
        <v>0</v>
      </c>
      <c r="F27" s="160">
        <f>SUMIF(InputForm[Provision category],$B27,InputForm[Other investment in facilities])</f>
        <v>0</v>
      </c>
      <c r="G27" s="161">
        <f t="shared" si="4"/>
        <v>0</v>
      </c>
      <c r="H27" s="168">
        <f>SUMIF(InputForm[Provision category],$B27,InputForm[Special provision fund additional planned places])</f>
        <v>0</v>
      </c>
      <c r="I27" s="168">
        <f>SUMIF(InputForm[Provision category],$B27,InputForm[Other investment additional planend places])</f>
        <v>0</v>
      </c>
      <c r="J27" s="163">
        <f t="shared" si="5"/>
        <v>0</v>
      </c>
      <c r="L27" s="201"/>
      <c r="M27" s="201"/>
      <c r="N27" s="190"/>
      <c r="O27" s="190"/>
      <c r="Q27" s="145">
        <v>351</v>
      </c>
      <c r="R27" s="145" t="s">
        <v>63</v>
      </c>
      <c r="S27" s="158">
        <v>194899.46392859714</v>
      </c>
      <c r="T27" s="158">
        <v>194899.46392859714</v>
      </c>
      <c r="U27" s="158">
        <v>194899.46392859714</v>
      </c>
      <c r="V27" s="158">
        <v>584698.39178579138</v>
      </c>
      <c r="W27" s="190"/>
      <c r="Y27" s="199"/>
    </row>
    <row r="28" spans="2:25" s="194" customFormat="1" ht="33.950000000000003" customHeight="1" x14ac:dyDescent="0.2">
      <c r="B28" s="164" t="s">
        <v>11</v>
      </c>
      <c r="C28" s="165">
        <f t="shared" ref="C28:J28" si="6">SUM(C22:C27)</f>
        <v>810000</v>
      </c>
      <c r="D28" s="165">
        <f t="shared" si="6"/>
        <v>50000</v>
      </c>
      <c r="E28" s="165">
        <f t="shared" si="6"/>
        <v>185000</v>
      </c>
      <c r="F28" s="165">
        <f t="shared" si="6"/>
        <v>45000</v>
      </c>
      <c r="G28" s="165">
        <f t="shared" si="6"/>
        <v>230000</v>
      </c>
      <c r="H28" s="169">
        <f t="shared" si="6"/>
        <v>18</v>
      </c>
      <c r="I28" s="169">
        <f t="shared" si="6"/>
        <v>2</v>
      </c>
      <c r="J28" s="166">
        <f t="shared" si="6"/>
        <v>20</v>
      </c>
      <c r="L28" s="201"/>
      <c r="M28" s="201"/>
      <c r="N28" s="190"/>
      <c r="O28" s="190"/>
      <c r="Q28" s="145">
        <v>381</v>
      </c>
      <c r="R28" s="145" t="s">
        <v>64</v>
      </c>
      <c r="S28" s="158">
        <v>166666.66666666666</v>
      </c>
      <c r="T28" s="158">
        <v>166666.66666666666</v>
      </c>
      <c r="U28" s="158">
        <v>166666.66666666666</v>
      </c>
      <c r="V28" s="158">
        <v>500000</v>
      </c>
      <c r="W28" s="190"/>
      <c r="Y28" s="199"/>
    </row>
    <row r="29" spans="2:25" s="194" customFormat="1" ht="33.950000000000003" customHeight="1" x14ac:dyDescent="0.25">
      <c r="B29" s="189"/>
      <c r="C29" s="148"/>
      <c r="D29" s="148"/>
      <c r="E29" s="148"/>
      <c r="F29" s="148"/>
      <c r="G29" s="148"/>
      <c r="H29" s="148"/>
      <c r="I29" s="148"/>
      <c r="J29" s="148"/>
      <c r="L29" s="170" t="s">
        <v>235</v>
      </c>
      <c r="M29" s="201"/>
      <c r="N29" s="190"/>
      <c r="O29" s="190"/>
      <c r="Q29" s="145">
        <v>873</v>
      </c>
      <c r="R29" s="145" t="s">
        <v>65</v>
      </c>
      <c r="S29" s="158">
        <v>832763.4242496182</v>
      </c>
      <c r="T29" s="158">
        <v>832763.4242496182</v>
      </c>
      <c r="U29" s="158">
        <v>832763.4242496182</v>
      </c>
      <c r="V29" s="158">
        <v>2498290.2727488545</v>
      </c>
      <c r="W29" s="190"/>
      <c r="Y29" s="199"/>
    </row>
    <row r="30" spans="2:25" s="194" customFormat="1" ht="33.950000000000003" customHeight="1" x14ac:dyDescent="0.2">
      <c r="B30" s="189"/>
      <c r="C30" s="148"/>
      <c r="D30" s="148"/>
      <c r="E30" s="148"/>
      <c r="F30" s="148"/>
      <c r="G30" s="148"/>
      <c r="H30" s="148"/>
      <c r="I30" s="148"/>
      <c r="J30" s="148"/>
      <c r="L30" s="171" t="s">
        <v>238</v>
      </c>
      <c r="M30" s="201"/>
      <c r="N30" s="190"/>
      <c r="O30" s="190"/>
      <c r="Q30" s="145">
        <v>202</v>
      </c>
      <c r="R30" s="145" t="s">
        <v>66</v>
      </c>
      <c r="S30" s="158">
        <v>437500.27595702303</v>
      </c>
      <c r="T30" s="158">
        <v>437500.27595702297</v>
      </c>
      <c r="U30" s="158">
        <v>437500.27595702297</v>
      </c>
      <c r="V30" s="158">
        <v>1312500.8278710688</v>
      </c>
      <c r="W30" s="190"/>
      <c r="Y30" s="199"/>
    </row>
    <row r="31" spans="2:25" s="194" customFormat="1" ht="33.950000000000003" customHeight="1" x14ac:dyDescent="0.2">
      <c r="B31" s="189"/>
      <c r="C31" s="148"/>
      <c r="D31" s="148"/>
      <c r="E31" s="148"/>
      <c r="F31" s="148"/>
      <c r="G31" s="148"/>
      <c r="H31" s="148"/>
      <c r="I31" s="148"/>
      <c r="J31" s="148"/>
      <c r="L31" s="171" t="s">
        <v>241</v>
      </c>
      <c r="M31" s="201"/>
      <c r="N31" s="190"/>
      <c r="O31" s="190"/>
      <c r="Q31" s="145">
        <v>823</v>
      </c>
      <c r="R31" s="145" t="s">
        <v>67</v>
      </c>
      <c r="S31" s="158">
        <v>549726.91843168635</v>
      </c>
      <c r="T31" s="158">
        <v>549726.91843168635</v>
      </c>
      <c r="U31" s="158">
        <v>549726.91843168635</v>
      </c>
      <c r="V31" s="158">
        <v>1649180.7552950589</v>
      </c>
      <c r="W31" s="190"/>
      <c r="Y31" s="199"/>
    </row>
    <row r="32" spans="2:25" s="194" customFormat="1" ht="33.950000000000003" customHeight="1" x14ac:dyDescent="0.2">
      <c r="B32" s="189"/>
      <c r="C32" s="148"/>
      <c r="D32" s="148"/>
      <c r="E32" s="148"/>
      <c r="F32" s="148"/>
      <c r="G32" s="148"/>
      <c r="H32" s="148"/>
      <c r="I32" s="148"/>
      <c r="J32" s="148"/>
      <c r="L32" s="171" t="s">
        <v>245</v>
      </c>
      <c r="M32" s="201"/>
      <c r="N32" s="190"/>
      <c r="O32" s="190"/>
      <c r="P32" s="195"/>
      <c r="Q32" s="145">
        <v>895</v>
      </c>
      <c r="R32" s="145" t="s">
        <v>68</v>
      </c>
      <c r="S32" s="158">
        <v>197896.64242186284</v>
      </c>
      <c r="T32" s="158">
        <v>197896.64242186284</v>
      </c>
      <c r="U32" s="158">
        <v>197896.64242186284</v>
      </c>
      <c r="V32" s="158">
        <v>593689.92726558854</v>
      </c>
      <c r="W32" s="190"/>
      <c r="X32" s="195"/>
      <c r="Y32" s="199"/>
    </row>
    <row r="33" spans="2:25" s="195" customFormat="1" ht="33.950000000000003" customHeight="1" x14ac:dyDescent="0.2">
      <c r="B33" s="189"/>
      <c r="C33" s="148"/>
      <c r="D33" s="148"/>
      <c r="E33" s="148"/>
      <c r="F33" s="148"/>
      <c r="G33" s="148"/>
      <c r="H33" s="148"/>
      <c r="I33" s="148"/>
      <c r="J33" s="148"/>
      <c r="L33" s="172" t="s">
        <v>252</v>
      </c>
      <c r="M33" s="201"/>
      <c r="N33" s="190"/>
      <c r="O33" s="190"/>
      <c r="P33" s="189"/>
      <c r="Q33" s="145">
        <v>896</v>
      </c>
      <c r="R33" s="145" t="s">
        <v>69</v>
      </c>
      <c r="S33" s="158">
        <v>180458.82300225794</v>
      </c>
      <c r="T33" s="158">
        <v>180458.82300225794</v>
      </c>
      <c r="U33" s="158">
        <v>180458.82300225794</v>
      </c>
      <c r="V33" s="158">
        <v>541376.46900677378</v>
      </c>
      <c r="W33" s="190"/>
      <c r="X33" s="189"/>
      <c r="Y33" s="196"/>
    </row>
    <row r="34" spans="2:25" s="189" customFormat="1" ht="33.950000000000003" customHeight="1" x14ac:dyDescent="0.2">
      <c r="C34" s="148"/>
      <c r="D34" s="148"/>
      <c r="E34" s="148"/>
      <c r="F34" s="148"/>
      <c r="G34" s="148"/>
      <c r="H34" s="148"/>
      <c r="I34" s="148"/>
      <c r="J34" s="148"/>
      <c r="L34" s="171" t="s">
        <v>210</v>
      </c>
      <c r="M34" s="201"/>
      <c r="N34" s="190"/>
      <c r="O34" s="190"/>
      <c r="Q34" s="145">
        <v>908</v>
      </c>
      <c r="R34" s="145" t="s">
        <v>70</v>
      </c>
      <c r="S34" s="158">
        <v>637771.80633185047</v>
      </c>
      <c r="T34" s="158">
        <v>637771.80633185047</v>
      </c>
      <c r="U34" s="158">
        <v>637771.80633185047</v>
      </c>
      <c r="V34" s="158">
        <v>1913315.4189955513</v>
      </c>
      <c r="W34" s="190"/>
      <c r="Y34" s="146"/>
    </row>
    <row r="35" spans="2:25" s="189" customFormat="1" ht="33.950000000000003" customHeight="1" x14ac:dyDescent="0.2">
      <c r="C35" s="148"/>
      <c r="D35" s="148"/>
      <c r="E35" s="148"/>
      <c r="F35" s="148"/>
      <c r="G35" s="148"/>
      <c r="H35" s="148"/>
      <c r="I35" s="148"/>
      <c r="J35" s="148"/>
      <c r="L35" s="171" t="s">
        <v>258</v>
      </c>
      <c r="M35" s="201"/>
      <c r="N35" s="190"/>
      <c r="O35" s="190"/>
      <c r="Q35" s="145">
        <v>840</v>
      </c>
      <c r="R35" s="145" t="s">
        <v>71</v>
      </c>
      <c r="S35" s="158">
        <v>430929.70913124701</v>
      </c>
      <c r="T35" s="158">
        <v>430929.70913124667</v>
      </c>
      <c r="U35" s="158">
        <v>430929.70913124667</v>
      </c>
      <c r="V35" s="158">
        <v>1292789.12739374</v>
      </c>
      <c r="W35" s="190"/>
      <c r="Y35" s="146"/>
    </row>
    <row r="36" spans="2:25" s="189" customFormat="1" ht="33.950000000000003" customHeight="1" x14ac:dyDescent="0.2">
      <c r="C36" s="148"/>
      <c r="D36" s="148"/>
      <c r="E36" s="148"/>
      <c r="F36" s="148"/>
      <c r="G36" s="148"/>
      <c r="H36" s="148"/>
      <c r="I36" s="148"/>
      <c r="J36" s="148"/>
      <c r="L36" s="201"/>
      <c r="M36" s="201"/>
      <c r="N36" s="190"/>
      <c r="O36" s="190"/>
      <c r="Q36" s="145">
        <v>331</v>
      </c>
      <c r="R36" s="145" t="s">
        <v>72</v>
      </c>
      <c r="S36" s="158">
        <v>775574.390604952</v>
      </c>
      <c r="T36" s="158">
        <v>775574.390604952</v>
      </c>
      <c r="U36" s="158">
        <v>775574.390604952</v>
      </c>
      <c r="V36" s="158">
        <v>2326723.1718148561</v>
      </c>
      <c r="W36" s="190"/>
      <c r="Y36" s="146"/>
    </row>
    <row r="37" spans="2:25" s="189" customFormat="1" ht="33.950000000000003" customHeight="1" x14ac:dyDescent="0.2">
      <c r="C37" s="148"/>
      <c r="D37" s="148"/>
      <c r="E37" s="148"/>
      <c r="F37" s="148"/>
      <c r="G37" s="148"/>
      <c r="H37" s="148"/>
      <c r="I37" s="148"/>
      <c r="J37" s="148"/>
      <c r="L37" s="201"/>
      <c r="M37" s="201"/>
      <c r="N37" s="190"/>
      <c r="O37" s="190"/>
      <c r="Q37" s="145">
        <v>306</v>
      </c>
      <c r="R37" s="145" t="s">
        <v>73</v>
      </c>
      <c r="S37" s="158">
        <v>968854.59185642342</v>
      </c>
      <c r="T37" s="158">
        <v>968854.59185642342</v>
      </c>
      <c r="U37" s="158">
        <v>968854.59185642342</v>
      </c>
      <c r="V37" s="158">
        <v>2906563.7755692704</v>
      </c>
      <c r="W37" s="190"/>
      <c r="Y37" s="146"/>
    </row>
    <row r="38" spans="2:25" s="189" customFormat="1" ht="33.950000000000003" customHeight="1" x14ac:dyDescent="0.25">
      <c r="C38" s="148"/>
      <c r="D38" s="148"/>
      <c r="E38" s="148"/>
      <c r="F38" s="148"/>
      <c r="G38" s="148"/>
      <c r="H38" s="148"/>
      <c r="I38" s="148"/>
      <c r="J38" s="148"/>
      <c r="L38" s="173" t="s">
        <v>217</v>
      </c>
      <c r="M38" s="201"/>
      <c r="N38" s="190"/>
      <c r="O38" s="190"/>
      <c r="Q38" s="145">
        <v>909</v>
      </c>
      <c r="R38" s="145" t="s">
        <v>74</v>
      </c>
      <c r="S38" s="158">
        <v>166666.66666666666</v>
      </c>
      <c r="T38" s="158">
        <v>166666.66666666666</v>
      </c>
      <c r="U38" s="158">
        <v>166666.66666666666</v>
      </c>
      <c r="V38" s="158">
        <v>500000</v>
      </c>
      <c r="W38" s="190"/>
      <c r="Y38" s="146"/>
    </row>
    <row r="39" spans="2:25" s="189" customFormat="1" ht="33.950000000000003" customHeight="1" x14ac:dyDescent="0.2">
      <c r="C39" s="148"/>
      <c r="D39" s="148"/>
      <c r="E39" s="148"/>
      <c r="F39" s="148"/>
      <c r="G39" s="148"/>
      <c r="H39" s="148"/>
      <c r="I39" s="148"/>
      <c r="J39" s="148"/>
      <c r="L39" s="174" t="s">
        <v>218</v>
      </c>
      <c r="M39" s="201"/>
      <c r="N39" s="190"/>
      <c r="O39" s="190"/>
      <c r="Q39" s="145">
        <v>841</v>
      </c>
      <c r="R39" s="145" t="s">
        <v>75</v>
      </c>
      <c r="S39" s="158">
        <v>166666.66666666666</v>
      </c>
      <c r="T39" s="158">
        <v>166666.66666666666</v>
      </c>
      <c r="U39" s="158">
        <v>166666.66666666666</v>
      </c>
      <c r="V39" s="158">
        <v>500000</v>
      </c>
      <c r="W39" s="190"/>
      <c r="Y39" s="146"/>
    </row>
    <row r="40" spans="2:25" s="189" customFormat="1" ht="33.950000000000003" customHeight="1" x14ac:dyDescent="0.2">
      <c r="C40" s="148"/>
      <c r="D40" s="148"/>
      <c r="E40" s="148"/>
      <c r="F40" s="148"/>
      <c r="G40" s="148"/>
      <c r="H40" s="148"/>
      <c r="I40" s="148"/>
      <c r="J40" s="148"/>
      <c r="L40" s="174" t="s">
        <v>279</v>
      </c>
      <c r="M40" s="201"/>
      <c r="N40" s="190"/>
      <c r="O40" s="190"/>
      <c r="Q40" s="145">
        <v>831</v>
      </c>
      <c r="R40" s="145" t="s">
        <v>76</v>
      </c>
      <c r="S40" s="158">
        <v>275162.23043247027</v>
      </c>
      <c r="T40" s="158">
        <v>275162.23043247027</v>
      </c>
      <c r="U40" s="158">
        <v>275162.23043247027</v>
      </c>
      <c r="V40" s="158">
        <v>825486.69129741087</v>
      </c>
      <c r="W40" s="190"/>
      <c r="Y40" s="146"/>
    </row>
    <row r="41" spans="2:25" s="189" customFormat="1" ht="33.950000000000003" customHeight="1" x14ac:dyDescent="0.2">
      <c r="C41" s="148"/>
      <c r="D41" s="148"/>
      <c r="E41" s="148"/>
      <c r="F41" s="148"/>
      <c r="G41" s="148"/>
      <c r="H41" s="148"/>
      <c r="I41" s="148"/>
      <c r="J41" s="148"/>
      <c r="L41" s="174" t="s">
        <v>280</v>
      </c>
      <c r="M41" s="201"/>
      <c r="N41" s="190"/>
      <c r="O41" s="190"/>
      <c r="Q41" s="145">
        <v>830</v>
      </c>
      <c r="R41" s="145" t="s">
        <v>77</v>
      </c>
      <c r="S41" s="158">
        <v>427606.30559044698</v>
      </c>
      <c r="T41" s="158">
        <v>427606.30559044698</v>
      </c>
      <c r="U41" s="158">
        <v>427606.30559044698</v>
      </c>
      <c r="V41" s="158">
        <v>1282818.9167713409</v>
      </c>
      <c r="W41" s="190"/>
      <c r="Y41" s="146"/>
    </row>
    <row r="42" spans="2:25" s="189" customFormat="1" ht="33.950000000000003" customHeight="1" x14ac:dyDescent="0.2">
      <c r="C42" s="148"/>
      <c r="D42" s="148"/>
      <c r="E42" s="148"/>
      <c r="F42" s="148"/>
      <c r="G42" s="148"/>
      <c r="H42" s="148"/>
      <c r="I42" s="148"/>
      <c r="J42" s="148"/>
      <c r="L42" s="174" t="s">
        <v>281</v>
      </c>
      <c r="M42" s="201"/>
      <c r="N42" s="190"/>
      <c r="O42" s="190"/>
      <c r="Q42" s="145">
        <v>878</v>
      </c>
      <c r="R42" s="145" t="s">
        <v>78</v>
      </c>
      <c r="S42" s="158">
        <v>749284.51391679223</v>
      </c>
      <c r="T42" s="158">
        <v>749284.51391679223</v>
      </c>
      <c r="U42" s="158">
        <v>749284.51391679223</v>
      </c>
      <c r="V42" s="158">
        <v>2247853.5417503766</v>
      </c>
      <c r="W42" s="190"/>
      <c r="Y42" s="146"/>
    </row>
    <row r="43" spans="2:25" s="189" customFormat="1" ht="33.950000000000003" customHeight="1" x14ac:dyDescent="0.2">
      <c r="C43" s="148"/>
      <c r="D43" s="148"/>
      <c r="E43" s="148"/>
      <c r="F43" s="148"/>
      <c r="G43" s="148"/>
      <c r="H43" s="148"/>
      <c r="I43" s="148"/>
      <c r="J43" s="148"/>
      <c r="L43" s="174" t="s">
        <v>282</v>
      </c>
      <c r="M43" s="201"/>
      <c r="N43" s="190"/>
      <c r="O43" s="190"/>
      <c r="Q43" s="145">
        <v>371</v>
      </c>
      <c r="R43" s="145" t="s">
        <v>79</v>
      </c>
      <c r="S43" s="158">
        <v>166666.66666666666</v>
      </c>
      <c r="T43" s="158">
        <v>166666.66666666666</v>
      </c>
      <c r="U43" s="158">
        <v>166666.66666666666</v>
      </c>
      <c r="V43" s="158">
        <v>500000</v>
      </c>
      <c r="W43" s="190"/>
      <c r="Y43" s="146"/>
    </row>
    <row r="44" spans="2:25" s="189" customFormat="1" ht="33.950000000000003" customHeight="1" x14ac:dyDescent="0.2">
      <c r="C44" s="148"/>
      <c r="D44" s="148"/>
      <c r="E44" s="148"/>
      <c r="F44" s="148"/>
      <c r="G44" s="148"/>
      <c r="H44" s="148"/>
      <c r="I44" s="148"/>
      <c r="J44" s="148"/>
      <c r="L44" s="174" t="s">
        <v>284</v>
      </c>
      <c r="M44" s="201"/>
      <c r="N44" s="190"/>
      <c r="O44" s="190"/>
      <c r="Q44" s="145">
        <v>835</v>
      </c>
      <c r="R44" s="145" t="s">
        <v>80</v>
      </c>
      <c r="S44" s="158">
        <v>338317.61126210442</v>
      </c>
      <c r="T44" s="158">
        <v>338317.61126210442</v>
      </c>
      <c r="U44" s="158">
        <v>338317.61126210442</v>
      </c>
      <c r="V44" s="158">
        <v>1014952.8337863133</v>
      </c>
      <c r="W44" s="190"/>
      <c r="Y44" s="146"/>
    </row>
    <row r="45" spans="2:25" s="189" customFormat="1" ht="33.950000000000003" customHeight="1" x14ac:dyDescent="0.2">
      <c r="C45" s="148"/>
      <c r="D45" s="148"/>
      <c r="E45" s="148"/>
      <c r="F45" s="148"/>
      <c r="G45" s="148"/>
      <c r="H45" s="148"/>
      <c r="I45" s="148"/>
      <c r="J45" s="148"/>
      <c r="L45" s="174" t="s">
        <v>283</v>
      </c>
      <c r="M45" s="201"/>
      <c r="N45" s="190"/>
      <c r="O45" s="190"/>
      <c r="Q45" s="145">
        <v>332</v>
      </c>
      <c r="R45" s="145" t="s">
        <v>81</v>
      </c>
      <c r="S45" s="158">
        <v>243843.36381614945</v>
      </c>
      <c r="T45" s="158">
        <v>243843.36381614945</v>
      </c>
      <c r="U45" s="158">
        <v>243843.36381614945</v>
      </c>
      <c r="V45" s="158">
        <v>731530.09144844837</v>
      </c>
      <c r="W45" s="190"/>
      <c r="Y45" s="146"/>
    </row>
    <row r="46" spans="2:25" s="189" customFormat="1" ht="33.950000000000003" customHeight="1" x14ac:dyDescent="0.2">
      <c r="C46" s="148"/>
      <c r="D46" s="148"/>
      <c r="E46" s="148"/>
      <c r="F46" s="148"/>
      <c r="G46" s="148"/>
      <c r="H46" s="148"/>
      <c r="I46" s="148"/>
      <c r="J46" s="148"/>
      <c r="L46" s="174" t="s">
        <v>285</v>
      </c>
      <c r="M46" s="201"/>
      <c r="N46" s="190"/>
      <c r="O46" s="190"/>
      <c r="Q46" s="145">
        <v>307</v>
      </c>
      <c r="R46" s="145" t="s">
        <v>82</v>
      </c>
      <c r="S46" s="158">
        <v>480478.43837408518</v>
      </c>
      <c r="T46" s="158">
        <v>480478.43837408518</v>
      </c>
      <c r="U46" s="158">
        <v>480478.43837408518</v>
      </c>
      <c r="V46" s="158">
        <v>1441435.3151222556</v>
      </c>
      <c r="W46" s="190"/>
      <c r="Y46" s="146"/>
    </row>
    <row r="47" spans="2:25" s="189" customFormat="1" ht="33.950000000000003" customHeight="1" x14ac:dyDescent="0.2">
      <c r="C47" s="148"/>
      <c r="D47" s="148"/>
      <c r="E47" s="148"/>
      <c r="F47" s="148"/>
      <c r="G47" s="148"/>
      <c r="H47" s="148"/>
      <c r="I47" s="148"/>
      <c r="J47" s="148"/>
      <c r="L47" s="201"/>
      <c r="M47" s="201"/>
      <c r="N47" s="190"/>
      <c r="O47" s="190"/>
      <c r="Q47" s="145">
        <v>811</v>
      </c>
      <c r="R47" s="145" t="s">
        <v>83</v>
      </c>
      <c r="S47" s="158">
        <v>166666.66666666666</v>
      </c>
      <c r="T47" s="158">
        <v>166666.66666666666</v>
      </c>
      <c r="U47" s="158">
        <v>166666.66666666666</v>
      </c>
      <c r="V47" s="158">
        <v>500000</v>
      </c>
      <c r="W47" s="190"/>
      <c r="Y47" s="146"/>
    </row>
    <row r="48" spans="2:25" s="189" customFormat="1" ht="33.950000000000003" customHeight="1" x14ac:dyDescent="0.2">
      <c r="C48" s="148"/>
      <c r="D48" s="148"/>
      <c r="E48" s="148"/>
      <c r="F48" s="148"/>
      <c r="G48" s="148"/>
      <c r="H48" s="148"/>
      <c r="I48" s="148"/>
      <c r="J48" s="148"/>
      <c r="L48" s="201"/>
      <c r="M48" s="201"/>
      <c r="N48" s="190"/>
      <c r="O48" s="190"/>
      <c r="Q48" s="145">
        <v>845</v>
      </c>
      <c r="R48" s="145" t="s">
        <v>84</v>
      </c>
      <c r="S48" s="158">
        <v>603659.26686731819</v>
      </c>
      <c r="T48" s="158">
        <v>603659.26686731819</v>
      </c>
      <c r="U48" s="158">
        <v>603659.26686731819</v>
      </c>
      <c r="V48" s="158">
        <v>1810977.8006019546</v>
      </c>
      <c r="W48" s="190"/>
      <c r="Y48" s="146"/>
    </row>
    <row r="49" spans="3:25" s="189" customFormat="1" ht="33.950000000000003" customHeight="1" x14ac:dyDescent="0.2">
      <c r="C49" s="148"/>
      <c r="D49" s="148"/>
      <c r="E49" s="148"/>
      <c r="F49" s="148"/>
      <c r="G49" s="148"/>
      <c r="H49" s="148"/>
      <c r="I49" s="148"/>
      <c r="J49" s="148"/>
      <c r="L49" s="201"/>
      <c r="M49" s="201"/>
      <c r="N49" s="190"/>
      <c r="O49" s="190"/>
      <c r="Q49" s="145">
        <v>308</v>
      </c>
      <c r="R49" s="145" t="s">
        <v>85</v>
      </c>
      <c r="S49" s="158">
        <v>851655.2218305649</v>
      </c>
      <c r="T49" s="158">
        <v>851655.2218305649</v>
      </c>
      <c r="U49" s="158">
        <v>851655.2218305649</v>
      </c>
      <c r="V49" s="158">
        <v>2554965.6654916946</v>
      </c>
      <c r="W49" s="190"/>
      <c r="Y49" s="146"/>
    </row>
    <row r="50" spans="3:25" s="189" customFormat="1" ht="33.950000000000003" customHeight="1" x14ac:dyDescent="0.2">
      <c r="C50" s="148"/>
      <c r="D50" s="148"/>
      <c r="E50" s="148"/>
      <c r="F50" s="148"/>
      <c r="G50" s="148"/>
      <c r="H50" s="148"/>
      <c r="I50" s="148"/>
      <c r="J50" s="148"/>
      <c r="L50" s="201"/>
      <c r="M50" s="201"/>
      <c r="N50" s="190"/>
      <c r="O50" s="190"/>
      <c r="Q50" s="145">
        <v>881</v>
      </c>
      <c r="R50" s="145" t="s">
        <v>86</v>
      </c>
      <c r="S50" s="158">
        <v>1916012.569778475</v>
      </c>
      <c r="T50" s="158">
        <v>1916012.569778475</v>
      </c>
      <c r="U50" s="158">
        <v>1916012.569778475</v>
      </c>
      <c r="V50" s="158">
        <v>5748037.7093354249</v>
      </c>
      <c r="W50" s="190"/>
      <c r="Y50" s="146"/>
    </row>
    <row r="51" spans="3:25" s="189" customFormat="1" ht="33.950000000000003" customHeight="1" x14ac:dyDescent="0.2">
      <c r="C51" s="148"/>
      <c r="D51" s="148"/>
      <c r="E51" s="148"/>
      <c r="F51" s="148"/>
      <c r="G51" s="148"/>
      <c r="H51" s="148"/>
      <c r="I51" s="148"/>
      <c r="J51" s="148"/>
      <c r="L51" s="201"/>
      <c r="M51" s="201"/>
      <c r="N51" s="190"/>
      <c r="O51" s="190"/>
      <c r="Q51" s="145">
        <v>390</v>
      </c>
      <c r="R51" s="145" t="s">
        <v>87</v>
      </c>
      <c r="S51" s="158">
        <v>166666.66666666666</v>
      </c>
      <c r="T51" s="158">
        <v>166666.66666666666</v>
      </c>
      <c r="U51" s="158">
        <v>166666.66666666666</v>
      </c>
      <c r="V51" s="158">
        <v>500000</v>
      </c>
      <c r="W51" s="190"/>
      <c r="Y51" s="146"/>
    </row>
    <row r="52" spans="3:25" s="189" customFormat="1" ht="33.950000000000003" customHeight="1" x14ac:dyDescent="0.2">
      <c r="C52" s="148"/>
      <c r="D52" s="148"/>
      <c r="E52" s="148"/>
      <c r="F52" s="148"/>
      <c r="G52" s="148"/>
      <c r="H52" s="148"/>
      <c r="I52" s="148"/>
      <c r="J52" s="148"/>
      <c r="L52" s="201"/>
      <c r="M52" s="201"/>
      <c r="N52" s="190"/>
      <c r="O52" s="190"/>
      <c r="Q52" s="145">
        <v>916</v>
      </c>
      <c r="R52" s="145" t="s">
        <v>88</v>
      </c>
      <c r="S52" s="158">
        <v>650092.02151397744</v>
      </c>
      <c r="T52" s="158">
        <v>650092.02151397744</v>
      </c>
      <c r="U52" s="158">
        <v>650092.02151397744</v>
      </c>
      <c r="V52" s="158">
        <v>1950276.0645419322</v>
      </c>
      <c r="W52" s="190"/>
      <c r="Y52" s="146"/>
    </row>
    <row r="53" spans="3:25" s="189" customFormat="1" ht="33.950000000000003" customHeight="1" x14ac:dyDescent="0.2">
      <c r="C53" s="148"/>
      <c r="D53" s="148"/>
      <c r="E53" s="148"/>
      <c r="F53" s="148"/>
      <c r="G53" s="148"/>
      <c r="H53" s="148"/>
      <c r="I53" s="148"/>
      <c r="J53" s="148"/>
      <c r="L53" s="201"/>
      <c r="M53" s="201"/>
      <c r="N53" s="190"/>
      <c r="O53" s="190"/>
      <c r="Q53" s="145">
        <v>203</v>
      </c>
      <c r="R53" s="145" t="s">
        <v>89</v>
      </c>
      <c r="S53" s="158">
        <v>680999.36977144785</v>
      </c>
      <c r="T53" s="158">
        <v>680999.36977144785</v>
      </c>
      <c r="U53" s="158">
        <v>680999.36977144785</v>
      </c>
      <c r="V53" s="158">
        <v>2042998.1093143434</v>
      </c>
      <c r="W53" s="190"/>
      <c r="Y53" s="146"/>
    </row>
    <row r="54" spans="3:25" s="189" customFormat="1" ht="33.950000000000003" customHeight="1" x14ac:dyDescent="0.2">
      <c r="C54" s="148"/>
      <c r="D54" s="148"/>
      <c r="E54" s="148"/>
      <c r="F54" s="148"/>
      <c r="G54" s="148"/>
      <c r="H54" s="148"/>
      <c r="I54" s="148"/>
      <c r="J54" s="148"/>
      <c r="L54" s="201"/>
      <c r="M54" s="201"/>
      <c r="N54" s="190"/>
      <c r="O54" s="190"/>
      <c r="Q54" s="145">
        <v>204</v>
      </c>
      <c r="R54" s="145" t="s">
        <v>90</v>
      </c>
      <c r="S54" s="158">
        <v>662722.26446519722</v>
      </c>
      <c r="T54" s="158">
        <v>662722.26446519722</v>
      </c>
      <c r="U54" s="158">
        <v>662722.26446519722</v>
      </c>
      <c r="V54" s="158">
        <v>1988166.7933955917</v>
      </c>
      <c r="W54" s="190"/>
      <c r="Y54" s="146"/>
    </row>
    <row r="55" spans="3:25" s="189" customFormat="1" ht="33.950000000000003" customHeight="1" x14ac:dyDescent="0.2">
      <c r="C55" s="148"/>
      <c r="D55" s="148"/>
      <c r="E55" s="148"/>
      <c r="F55" s="148"/>
      <c r="G55" s="148"/>
      <c r="H55" s="148"/>
      <c r="I55" s="148"/>
      <c r="J55" s="148"/>
      <c r="L55" s="201"/>
      <c r="M55" s="201"/>
      <c r="N55" s="190"/>
      <c r="O55" s="190"/>
      <c r="Q55" s="145">
        <v>876</v>
      </c>
      <c r="R55" s="145" t="s">
        <v>91</v>
      </c>
      <c r="S55" s="158">
        <v>166666.66666666666</v>
      </c>
      <c r="T55" s="158">
        <v>166666.66666666666</v>
      </c>
      <c r="U55" s="158">
        <v>166666.66666666666</v>
      </c>
      <c r="V55" s="158">
        <v>500000</v>
      </c>
      <c r="W55" s="190"/>
      <c r="Y55" s="146"/>
    </row>
    <row r="56" spans="3:25" s="189" customFormat="1" ht="33.950000000000003" customHeight="1" x14ac:dyDescent="0.2">
      <c r="C56" s="148"/>
      <c r="D56" s="148"/>
      <c r="E56" s="148"/>
      <c r="F56" s="148"/>
      <c r="G56" s="148"/>
      <c r="H56" s="148"/>
      <c r="I56" s="148"/>
      <c r="J56" s="148"/>
      <c r="L56" s="201"/>
      <c r="M56" s="201"/>
      <c r="N56" s="190"/>
      <c r="O56" s="190"/>
      <c r="Q56" s="145">
        <v>205</v>
      </c>
      <c r="R56" s="145" t="s">
        <v>92</v>
      </c>
      <c r="S56" s="158">
        <v>166666.66666666666</v>
      </c>
      <c r="T56" s="158">
        <v>166666.66666666666</v>
      </c>
      <c r="U56" s="158">
        <v>166666.66666666666</v>
      </c>
      <c r="V56" s="158">
        <v>500000</v>
      </c>
      <c r="W56" s="190"/>
      <c r="Y56" s="146"/>
    </row>
    <row r="57" spans="3:25" s="189" customFormat="1" ht="33.950000000000003" customHeight="1" x14ac:dyDescent="0.2">
      <c r="C57" s="148"/>
      <c r="D57" s="148"/>
      <c r="E57" s="148"/>
      <c r="F57" s="148"/>
      <c r="G57" s="148"/>
      <c r="H57" s="148"/>
      <c r="I57" s="148"/>
      <c r="J57" s="148"/>
      <c r="L57" s="201"/>
      <c r="M57" s="201"/>
      <c r="N57" s="190"/>
      <c r="O57" s="190"/>
      <c r="Q57" s="145">
        <v>850</v>
      </c>
      <c r="R57" s="145" t="s">
        <v>93</v>
      </c>
      <c r="S57" s="158">
        <v>1262401.2299313999</v>
      </c>
      <c r="T57" s="158">
        <v>1262401.2299313999</v>
      </c>
      <c r="U57" s="158">
        <v>1262401.2299313999</v>
      </c>
      <c r="V57" s="158">
        <v>3787203.6897942</v>
      </c>
      <c r="W57" s="190"/>
      <c r="Y57" s="146"/>
    </row>
    <row r="58" spans="3:25" s="189" customFormat="1" ht="33.950000000000003" customHeight="1" x14ac:dyDescent="0.2">
      <c r="C58" s="148"/>
      <c r="D58" s="148"/>
      <c r="E58" s="148"/>
      <c r="F58" s="148"/>
      <c r="G58" s="148"/>
      <c r="H58" s="148"/>
      <c r="I58" s="148"/>
      <c r="J58" s="148"/>
      <c r="L58" s="201"/>
      <c r="M58" s="201"/>
      <c r="N58" s="190"/>
      <c r="O58" s="190"/>
      <c r="Q58" s="145">
        <v>309</v>
      </c>
      <c r="R58" s="145" t="s">
        <v>94</v>
      </c>
      <c r="S58" s="158">
        <v>212735.07293834651</v>
      </c>
      <c r="T58" s="158">
        <v>212735.07293834651</v>
      </c>
      <c r="U58" s="158">
        <v>212735.07293834651</v>
      </c>
      <c r="V58" s="158">
        <v>638205.21881503949</v>
      </c>
      <c r="W58" s="190"/>
      <c r="Y58" s="146"/>
    </row>
    <row r="59" spans="3:25" s="189" customFormat="1" ht="33.950000000000003" customHeight="1" x14ac:dyDescent="0.2">
      <c r="C59" s="148"/>
      <c r="D59" s="148"/>
      <c r="E59" s="148"/>
      <c r="F59" s="148"/>
      <c r="G59" s="148"/>
      <c r="H59" s="148"/>
      <c r="I59" s="148"/>
      <c r="J59" s="148"/>
      <c r="L59" s="201"/>
      <c r="M59" s="201"/>
      <c r="N59" s="190"/>
      <c r="O59" s="190"/>
      <c r="Q59" s="145">
        <v>310</v>
      </c>
      <c r="R59" s="145" t="s">
        <v>95</v>
      </c>
      <c r="S59" s="158">
        <v>620575.77854975953</v>
      </c>
      <c r="T59" s="158">
        <v>620575.77854975953</v>
      </c>
      <c r="U59" s="158">
        <v>620575.77854975953</v>
      </c>
      <c r="V59" s="158">
        <v>1861727.3356492787</v>
      </c>
      <c r="W59" s="190"/>
      <c r="Y59" s="146"/>
    </row>
    <row r="60" spans="3:25" s="189" customFormat="1" ht="33.950000000000003" customHeight="1" x14ac:dyDescent="0.2">
      <c r="C60" s="148"/>
      <c r="D60" s="148"/>
      <c r="E60" s="148"/>
      <c r="F60" s="148"/>
      <c r="G60" s="148"/>
      <c r="H60" s="148"/>
      <c r="I60" s="148"/>
      <c r="J60" s="148"/>
      <c r="L60" s="201"/>
      <c r="M60" s="201"/>
      <c r="N60" s="190"/>
      <c r="O60" s="190"/>
      <c r="Q60" s="145">
        <v>805</v>
      </c>
      <c r="R60" s="145" t="s">
        <v>96</v>
      </c>
      <c r="S60" s="158">
        <v>166666.66666666666</v>
      </c>
      <c r="T60" s="158">
        <v>166666.66666666666</v>
      </c>
      <c r="U60" s="158">
        <v>166666.66666666666</v>
      </c>
      <c r="V60" s="158">
        <v>500000</v>
      </c>
      <c r="W60" s="190"/>
      <c r="Y60" s="146"/>
    </row>
    <row r="61" spans="3:25" s="189" customFormat="1" ht="33.950000000000003" customHeight="1" x14ac:dyDescent="0.2">
      <c r="C61" s="148"/>
      <c r="D61" s="148"/>
      <c r="E61" s="148"/>
      <c r="F61" s="148"/>
      <c r="G61" s="148"/>
      <c r="H61" s="148"/>
      <c r="I61" s="148"/>
      <c r="J61" s="148"/>
      <c r="L61" s="201"/>
      <c r="M61" s="201"/>
      <c r="N61" s="190"/>
      <c r="O61" s="190"/>
      <c r="Q61" s="145">
        <v>311</v>
      </c>
      <c r="R61" s="145" t="s">
        <v>97</v>
      </c>
      <c r="S61" s="158">
        <v>857386.04502053966</v>
      </c>
      <c r="T61" s="158">
        <v>857386.04502053966</v>
      </c>
      <c r="U61" s="158">
        <v>857386.04502053966</v>
      </c>
      <c r="V61" s="158">
        <v>2572158.1350616189</v>
      </c>
      <c r="W61" s="190"/>
      <c r="Y61" s="146"/>
    </row>
    <row r="62" spans="3:25" s="189" customFormat="1" ht="33.950000000000003" customHeight="1" x14ac:dyDescent="0.2">
      <c r="C62" s="148"/>
      <c r="D62" s="148"/>
      <c r="E62" s="148"/>
      <c r="F62" s="148"/>
      <c r="G62" s="148"/>
      <c r="H62" s="148"/>
      <c r="I62" s="148"/>
      <c r="J62" s="148"/>
      <c r="L62" s="201"/>
      <c r="M62" s="201"/>
      <c r="N62" s="190"/>
      <c r="O62" s="190"/>
      <c r="Q62" s="145">
        <v>884</v>
      </c>
      <c r="R62" s="145" t="s">
        <v>98</v>
      </c>
      <c r="S62" s="158">
        <v>166666.66666666666</v>
      </c>
      <c r="T62" s="158">
        <v>166666.66666666666</v>
      </c>
      <c r="U62" s="158">
        <v>166666.66666666666</v>
      </c>
      <c r="V62" s="158">
        <v>500000</v>
      </c>
      <c r="W62" s="190"/>
      <c r="Y62" s="146"/>
    </row>
    <row r="63" spans="3:25" s="189" customFormat="1" ht="33.950000000000003" customHeight="1" x14ac:dyDescent="0.2">
      <c r="C63" s="148"/>
      <c r="D63" s="148"/>
      <c r="E63" s="148"/>
      <c r="F63" s="148"/>
      <c r="G63" s="148"/>
      <c r="H63" s="148"/>
      <c r="I63" s="148"/>
      <c r="J63" s="148"/>
      <c r="L63" s="201"/>
      <c r="M63" s="201"/>
      <c r="N63" s="190"/>
      <c r="O63" s="190"/>
      <c r="Q63" s="145">
        <v>919</v>
      </c>
      <c r="R63" s="145" t="s">
        <v>99</v>
      </c>
      <c r="S63" s="158">
        <v>2197224.5652328874</v>
      </c>
      <c r="T63" s="158">
        <v>2197224.5652328874</v>
      </c>
      <c r="U63" s="158">
        <v>2197224.5652328874</v>
      </c>
      <c r="V63" s="158">
        <v>6591673.6956986627</v>
      </c>
      <c r="W63" s="190"/>
      <c r="Y63" s="146"/>
    </row>
    <row r="64" spans="3:25" ht="33.950000000000003" customHeight="1" x14ac:dyDescent="0.25">
      <c r="Q64" s="145">
        <v>312</v>
      </c>
      <c r="R64" s="145" t="s">
        <v>100</v>
      </c>
      <c r="S64" s="158">
        <v>971963.84662063641</v>
      </c>
      <c r="T64" s="158">
        <v>971963.84662063641</v>
      </c>
      <c r="U64" s="158">
        <v>971963.84662063641</v>
      </c>
      <c r="V64" s="158">
        <v>2915891.5398619091</v>
      </c>
    </row>
    <row r="65" spans="17:22" ht="33.950000000000003" customHeight="1" x14ac:dyDescent="0.25">
      <c r="Q65" s="145">
        <v>313</v>
      </c>
      <c r="R65" s="145" t="s">
        <v>101</v>
      </c>
      <c r="S65" s="158">
        <v>721492.93639958545</v>
      </c>
      <c r="T65" s="158">
        <v>721492.93639958545</v>
      </c>
      <c r="U65" s="158">
        <v>721492.93639958545</v>
      </c>
      <c r="V65" s="158">
        <v>2164478.8091987562</v>
      </c>
    </row>
    <row r="66" spans="17:22" ht="33.950000000000003" customHeight="1" x14ac:dyDescent="0.25">
      <c r="Q66" s="145">
        <v>921</v>
      </c>
      <c r="R66" s="145" t="s">
        <v>102</v>
      </c>
      <c r="S66" s="158">
        <v>166666.66666666666</v>
      </c>
      <c r="T66" s="158">
        <v>166666.66666666666</v>
      </c>
      <c r="U66" s="158">
        <v>166666.66666666666</v>
      </c>
      <c r="V66" s="158">
        <v>500000</v>
      </c>
    </row>
    <row r="67" spans="17:22" ht="33.950000000000003" customHeight="1" x14ac:dyDescent="0.25">
      <c r="Q67" s="145">
        <v>206</v>
      </c>
      <c r="R67" s="145" t="s">
        <v>103</v>
      </c>
      <c r="S67" s="158">
        <v>442448.54450590885</v>
      </c>
      <c r="T67" s="158">
        <v>442448.54450590885</v>
      </c>
      <c r="U67" s="158">
        <v>442448.54450590885</v>
      </c>
      <c r="V67" s="158">
        <v>1327345.6335177266</v>
      </c>
    </row>
    <row r="68" spans="17:22" ht="33.950000000000003" customHeight="1" x14ac:dyDescent="0.25">
      <c r="Q68" s="145">
        <v>207</v>
      </c>
      <c r="R68" s="145" t="s">
        <v>104</v>
      </c>
      <c r="S68" s="158">
        <v>166666.66666666666</v>
      </c>
      <c r="T68" s="158">
        <v>166666.66666666666</v>
      </c>
      <c r="U68" s="158">
        <v>166666.66666666666</v>
      </c>
      <c r="V68" s="158">
        <v>500000</v>
      </c>
    </row>
    <row r="69" spans="17:22" ht="33.950000000000003" customHeight="1" x14ac:dyDescent="0.25">
      <c r="Q69" s="145">
        <v>886</v>
      </c>
      <c r="R69" s="145" t="s">
        <v>105</v>
      </c>
      <c r="S69" s="158">
        <v>2192654.5012811548</v>
      </c>
      <c r="T69" s="158">
        <v>2192654.5012811548</v>
      </c>
      <c r="U69" s="158">
        <v>2192654.5012811548</v>
      </c>
      <c r="V69" s="158">
        <v>6577963.5038434649</v>
      </c>
    </row>
    <row r="70" spans="17:22" ht="33.950000000000003" customHeight="1" x14ac:dyDescent="0.25">
      <c r="Q70" s="145">
        <v>810</v>
      </c>
      <c r="R70" s="145" t="s">
        <v>106</v>
      </c>
      <c r="S70" s="158">
        <v>233138.95317370704</v>
      </c>
      <c r="T70" s="158">
        <v>233138.95317370704</v>
      </c>
      <c r="U70" s="158">
        <v>233138.95317370704</v>
      </c>
      <c r="V70" s="158">
        <v>699416.85952112114</v>
      </c>
    </row>
    <row r="71" spans="17:22" ht="33.950000000000003" customHeight="1" x14ac:dyDescent="0.25">
      <c r="Q71" s="145">
        <v>314</v>
      </c>
      <c r="R71" s="145" t="s">
        <v>107</v>
      </c>
      <c r="S71" s="158">
        <v>562816.03546884097</v>
      </c>
      <c r="T71" s="158">
        <v>562816.03546884097</v>
      </c>
      <c r="U71" s="158">
        <v>562816.03546884097</v>
      </c>
      <c r="V71" s="158">
        <v>1688448.1064065229</v>
      </c>
    </row>
    <row r="72" spans="17:22" ht="30" customHeight="1" x14ac:dyDescent="0.25">
      <c r="Q72" s="145">
        <v>382</v>
      </c>
      <c r="R72" s="145" t="s">
        <v>108</v>
      </c>
      <c r="S72" s="158">
        <v>352244.08311450761</v>
      </c>
      <c r="T72" s="158">
        <v>352244.08311450761</v>
      </c>
      <c r="U72" s="158">
        <v>352244.08311450761</v>
      </c>
      <c r="V72" s="158">
        <v>1056732.2493435228</v>
      </c>
    </row>
    <row r="73" spans="17:22" ht="30" customHeight="1" x14ac:dyDescent="0.25">
      <c r="Q73" s="145">
        <v>340</v>
      </c>
      <c r="R73" s="145" t="s">
        <v>109</v>
      </c>
      <c r="S73" s="158">
        <v>166666.66666666666</v>
      </c>
      <c r="T73" s="158">
        <v>166666.66666666666</v>
      </c>
      <c r="U73" s="158">
        <v>166666.66666666666</v>
      </c>
      <c r="V73" s="158">
        <v>500000</v>
      </c>
    </row>
    <row r="74" spans="17:22" ht="30" customHeight="1" x14ac:dyDescent="0.25">
      <c r="Q74" s="145">
        <v>208</v>
      </c>
      <c r="R74" s="145" t="s">
        <v>110</v>
      </c>
      <c r="S74" s="158">
        <v>393908.82231131243</v>
      </c>
      <c r="T74" s="158">
        <v>393908.82231131243</v>
      </c>
      <c r="U74" s="158">
        <v>393908.82231131243</v>
      </c>
      <c r="V74" s="158">
        <v>1181726.4669339373</v>
      </c>
    </row>
    <row r="75" spans="17:22" ht="30" customHeight="1" x14ac:dyDescent="0.25">
      <c r="Q75" s="145">
        <v>888</v>
      </c>
      <c r="R75" s="145" t="s">
        <v>111</v>
      </c>
      <c r="S75" s="158">
        <v>683199.66811310896</v>
      </c>
      <c r="T75" s="158">
        <v>683199.66811310896</v>
      </c>
      <c r="U75" s="158">
        <v>683199.66811310896</v>
      </c>
      <c r="V75" s="158">
        <v>2049599.0043393269</v>
      </c>
    </row>
    <row r="76" spans="17:22" ht="30" customHeight="1" x14ac:dyDescent="0.25">
      <c r="Q76" s="145">
        <v>383</v>
      </c>
      <c r="R76" s="145" t="s">
        <v>112</v>
      </c>
      <c r="S76" s="158">
        <v>1079028.7296684366</v>
      </c>
      <c r="T76" s="158">
        <v>1079028.7296684366</v>
      </c>
      <c r="U76" s="158">
        <v>1079028.7296684366</v>
      </c>
      <c r="V76" s="158">
        <v>3237086.1890053097</v>
      </c>
    </row>
    <row r="77" spans="17:22" ht="30" customHeight="1" x14ac:dyDescent="0.25">
      <c r="Q77" s="145">
        <v>856</v>
      </c>
      <c r="R77" s="145" t="s">
        <v>113</v>
      </c>
      <c r="S77" s="158">
        <v>524722.9814811101</v>
      </c>
      <c r="T77" s="158">
        <v>524722.9814811101</v>
      </c>
      <c r="U77" s="158">
        <v>524722.9814811101</v>
      </c>
      <c r="V77" s="158">
        <v>1574168.9444433302</v>
      </c>
    </row>
    <row r="78" spans="17:22" ht="30" customHeight="1" x14ac:dyDescent="0.25">
      <c r="Q78" s="145">
        <v>855</v>
      </c>
      <c r="R78" s="145" t="s">
        <v>114</v>
      </c>
      <c r="S78" s="158">
        <v>709069.46820083179</v>
      </c>
      <c r="T78" s="158">
        <v>709069.46820083179</v>
      </c>
      <c r="U78" s="158">
        <v>709069.46820083179</v>
      </c>
      <c r="V78" s="158">
        <v>2127208.4046024955</v>
      </c>
    </row>
    <row r="79" spans="17:22" ht="30" customHeight="1" x14ac:dyDescent="0.25">
      <c r="Q79" s="145">
        <v>209</v>
      </c>
      <c r="R79" s="145" t="s">
        <v>115</v>
      </c>
      <c r="S79" s="158">
        <v>773332.77437750588</v>
      </c>
      <c r="T79" s="158">
        <v>773332.77437750588</v>
      </c>
      <c r="U79" s="158">
        <v>773332.77437750588</v>
      </c>
      <c r="V79" s="158">
        <v>2319998.3231325177</v>
      </c>
    </row>
    <row r="80" spans="17:22" ht="30" customHeight="1" x14ac:dyDescent="0.25">
      <c r="Q80" s="145">
        <v>925</v>
      </c>
      <c r="R80" s="145" t="s">
        <v>116</v>
      </c>
      <c r="S80" s="158">
        <v>771411.50473455375</v>
      </c>
      <c r="T80" s="158">
        <v>771411.50473455375</v>
      </c>
      <c r="U80" s="158">
        <v>771411.50473455375</v>
      </c>
      <c r="V80" s="158">
        <v>2314234.5142036611</v>
      </c>
    </row>
    <row r="81" spans="17:22" ht="30" customHeight="1" x14ac:dyDescent="0.25">
      <c r="Q81" s="145">
        <v>341</v>
      </c>
      <c r="R81" s="145" t="s">
        <v>117</v>
      </c>
      <c r="S81" s="158">
        <v>514481.82597333984</v>
      </c>
      <c r="T81" s="158">
        <v>514481.82597333984</v>
      </c>
      <c r="U81" s="158">
        <v>514481.82597333984</v>
      </c>
      <c r="V81" s="158">
        <v>1543445.4779200195</v>
      </c>
    </row>
    <row r="82" spans="17:22" ht="30" customHeight="1" x14ac:dyDescent="0.25">
      <c r="Q82" s="145">
        <v>821</v>
      </c>
      <c r="R82" s="145" t="s">
        <v>118</v>
      </c>
      <c r="S82" s="158">
        <v>429455.26939659083</v>
      </c>
      <c r="T82" s="158">
        <v>429455.26939659083</v>
      </c>
      <c r="U82" s="158">
        <v>429455.26939659083</v>
      </c>
      <c r="V82" s="158">
        <v>1288365.8081897725</v>
      </c>
    </row>
    <row r="83" spans="17:22" ht="30" customHeight="1" x14ac:dyDescent="0.25">
      <c r="Q83" s="145">
        <v>352</v>
      </c>
      <c r="R83" s="145" t="s">
        <v>119</v>
      </c>
      <c r="S83" s="158">
        <v>831145.09745642741</v>
      </c>
      <c r="T83" s="158">
        <v>831145.09745642741</v>
      </c>
      <c r="U83" s="158">
        <v>831145.09745642741</v>
      </c>
      <c r="V83" s="158">
        <v>2493435.2923692823</v>
      </c>
    </row>
    <row r="84" spans="17:22" ht="30" customHeight="1" x14ac:dyDescent="0.25">
      <c r="Q84" s="145">
        <v>887</v>
      </c>
      <c r="R84" s="145" t="s">
        <v>120</v>
      </c>
      <c r="S84" s="158">
        <v>459324.74831593951</v>
      </c>
      <c r="T84" s="158">
        <v>459324.74831593951</v>
      </c>
      <c r="U84" s="158">
        <v>459324.74831593951</v>
      </c>
      <c r="V84" s="158">
        <v>1377974.2449478186</v>
      </c>
    </row>
    <row r="85" spans="17:22" ht="30" customHeight="1" x14ac:dyDescent="0.25">
      <c r="Q85" s="145">
        <v>315</v>
      </c>
      <c r="R85" s="145" t="s">
        <v>121</v>
      </c>
      <c r="S85" s="158">
        <v>491430.24113176554</v>
      </c>
      <c r="T85" s="158">
        <v>491430.24113176554</v>
      </c>
      <c r="U85" s="158">
        <v>491430.24113176554</v>
      </c>
      <c r="V85" s="158">
        <v>1474290.7233952966</v>
      </c>
    </row>
    <row r="86" spans="17:22" ht="30" customHeight="1" x14ac:dyDescent="0.25">
      <c r="Q86" s="145">
        <v>806</v>
      </c>
      <c r="R86" s="145" t="s">
        <v>122</v>
      </c>
      <c r="S86" s="158">
        <v>166666.66666666666</v>
      </c>
      <c r="T86" s="158">
        <v>166666.66666666666</v>
      </c>
      <c r="U86" s="158">
        <v>166666.66666666666</v>
      </c>
      <c r="V86" s="158">
        <v>500000</v>
      </c>
    </row>
    <row r="87" spans="17:22" ht="30" customHeight="1" x14ac:dyDescent="0.25">
      <c r="Q87" s="145">
        <v>826</v>
      </c>
      <c r="R87" s="145" t="s">
        <v>123</v>
      </c>
      <c r="S87" s="158">
        <v>635366.08053993958</v>
      </c>
      <c r="T87" s="158">
        <v>635366.08053993958</v>
      </c>
      <c r="U87" s="158">
        <v>635366.08053993958</v>
      </c>
      <c r="V87" s="158">
        <v>1906098.2416198188</v>
      </c>
    </row>
    <row r="88" spans="17:22" ht="30" customHeight="1" x14ac:dyDescent="0.25">
      <c r="Q88" s="145">
        <v>391</v>
      </c>
      <c r="R88" s="145" t="s">
        <v>124</v>
      </c>
      <c r="S88" s="158">
        <v>314415.23379459424</v>
      </c>
      <c r="T88" s="158">
        <v>314415.23379459424</v>
      </c>
      <c r="U88" s="158">
        <v>314415.23379459424</v>
      </c>
      <c r="V88" s="158">
        <v>943245.70138378278</v>
      </c>
    </row>
    <row r="89" spans="17:22" ht="30" customHeight="1" x14ac:dyDescent="0.25">
      <c r="Q89" s="145">
        <v>316</v>
      </c>
      <c r="R89" s="145" t="s">
        <v>125</v>
      </c>
      <c r="S89" s="158">
        <v>746759.71218340471</v>
      </c>
      <c r="T89" s="158">
        <v>746759.71218340471</v>
      </c>
      <c r="U89" s="158">
        <v>746759.71218340471</v>
      </c>
      <c r="V89" s="158">
        <v>2240279.1365502141</v>
      </c>
    </row>
    <row r="90" spans="17:22" ht="30" customHeight="1" x14ac:dyDescent="0.25">
      <c r="Q90" s="145">
        <v>926</v>
      </c>
      <c r="R90" s="145" t="s">
        <v>126</v>
      </c>
      <c r="S90" s="158">
        <v>908832.44109883357</v>
      </c>
      <c r="T90" s="158">
        <v>908832.44109883357</v>
      </c>
      <c r="U90" s="158">
        <v>908832.44109883357</v>
      </c>
      <c r="V90" s="158">
        <v>2726497.3232965008</v>
      </c>
    </row>
    <row r="91" spans="17:22" ht="30" customHeight="1" x14ac:dyDescent="0.25">
      <c r="Q91" s="145">
        <v>812</v>
      </c>
      <c r="R91" s="145" t="s">
        <v>127</v>
      </c>
      <c r="S91" s="158">
        <v>166666.66666666666</v>
      </c>
      <c r="T91" s="158">
        <v>166666.66666666666</v>
      </c>
      <c r="U91" s="158">
        <v>166666.66666666666</v>
      </c>
      <c r="V91" s="158">
        <v>500000</v>
      </c>
    </row>
    <row r="92" spans="17:22" ht="30" customHeight="1" x14ac:dyDescent="0.25">
      <c r="Q92" s="145">
        <v>813</v>
      </c>
      <c r="R92" s="145" t="s">
        <v>128</v>
      </c>
      <c r="S92" s="158">
        <v>166666.66666666666</v>
      </c>
      <c r="T92" s="158">
        <v>166666.66666666666</v>
      </c>
      <c r="U92" s="158">
        <v>166666.66666666666</v>
      </c>
      <c r="V92" s="158">
        <v>500000</v>
      </c>
    </row>
    <row r="93" spans="17:22" ht="30" customHeight="1" x14ac:dyDescent="0.25">
      <c r="Q93" s="145">
        <v>802</v>
      </c>
      <c r="R93" s="145" t="s">
        <v>129</v>
      </c>
      <c r="S93" s="158">
        <v>260161.27486787803</v>
      </c>
      <c r="T93" s="158">
        <v>260161.27486787803</v>
      </c>
      <c r="U93" s="158">
        <v>260161.27486787803</v>
      </c>
      <c r="V93" s="158">
        <v>780483.82460363407</v>
      </c>
    </row>
    <row r="94" spans="17:22" ht="30" customHeight="1" x14ac:dyDescent="0.25">
      <c r="Q94" s="145">
        <v>392</v>
      </c>
      <c r="R94" s="145" t="s">
        <v>130</v>
      </c>
      <c r="S94" s="158">
        <v>166666.66666666666</v>
      </c>
      <c r="T94" s="158">
        <v>166666.66666666666</v>
      </c>
      <c r="U94" s="158">
        <v>166666.66666666666</v>
      </c>
      <c r="V94" s="158">
        <v>500000</v>
      </c>
    </row>
    <row r="95" spans="17:22" ht="30" customHeight="1" x14ac:dyDescent="0.25">
      <c r="Q95" s="145">
        <v>815</v>
      </c>
      <c r="R95" s="145" t="s">
        <v>131</v>
      </c>
      <c r="S95" s="158">
        <v>166666.66666666666</v>
      </c>
      <c r="T95" s="158">
        <v>166666.66666666666</v>
      </c>
      <c r="U95" s="158">
        <v>166666.66666666666</v>
      </c>
      <c r="V95" s="158">
        <v>500000</v>
      </c>
    </row>
    <row r="96" spans="17:22" ht="30" customHeight="1" x14ac:dyDescent="0.25">
      <c r="Q96" s="145">
        <v>928</v>
      </c>
      <c r="R96" s="145" t="s">
        <v>132</v>
      </c>
      <c r="S96" s="158">
        <v>940580.94886404148</v>
      </c>
      <c r="T96" s="158">
        <v>940580.94886404148</v>
      </c>
      <c r="U96" s="158">
        <v>940580.94886404148</v>
      </c>
      <c r="V96" s="158">
        <v>2821742.8465921246</v>
      </c>
    </row>
    <row r="97" spans="17:22" ht="30" customHeight="1" x14ac:dyDescent="0.25">
      <c r="Q97" s="145">
        <v>929</v>
      </c>
      <c r="R97" s="145" t="s">
        <v>133</v>
      </c>
      <c r="S97" s="158">
        <v>166666.66666666666</v>
      </c>
      <c r="T97" s="158">
        <v>166666.66666666666</v>
      </c>
      <c r="U97" s="158">
        <v>166666.66666666666</v>
      </c>
      <c r="V97" s="158">
        <v>500000</v>
      </c>
    </row>
    <row r="98" spans="17:22" ht="30" customHeight="1" x14ac:dyDescent="0.25">
      <c r="Q98" s="145">
        <v>892</v>
      </c>
      <c r="R98" s="145" t="s">
        <v>134</v>
      </c>
      <c r="S98" s="158">
        <v>419658.03051090339</v>
      </c>
      <c r="T98" s="158">
        <v>419658.03051090339</v>
      </c>
      <c r="U98" s="158">
        <v>419658.03051090339</v>
      </c>
      <c r="V98" s="158">
        <v>1258974.0915327102</v>
      </c>
    </row>
    <row r="99" spans="17:22" ht="30" customHeight="1" x14ac:dyDescent="0.25">
      <c r="Q99" s="145">
        <v>891</v>
      </c>
      <c r="R99" s="145" t="s">
        <v>135</v>
      </c>
      <c r="S99" s="158">
        <v>848600.778359944</v>
      </c>
      <c r="T99" s="158">
        <v>848600.778359944</v>
      </c>
      <c r="U99" s="158">
        <v>848600.778359944</v>
      </c>
      <c r="V99" s="158">
        <v>2545802.335079832</v>
      </c>
    </row>
    <row r="100" spans="17:22" ht="30" customHeight="1" x14ac:dyDescent="0.25">
      <c r="Q100" s="145">
        <v>353</v>
      </c>
      <c r="R100" s="145" t="s">
        <v>136</v>
      </c>
      <c r="S100" s="158">
        <v>166666.66666666666</v>
      </c>
      <c r="T100" s="158">
        <v>166666.66666666666</v>
      </c>
      <c r="U100" s="158">
        <v>166666.66666666666</v>
      </c>
      <c r="V100" s="158">
        <v>500000</v>
      </c>
    </row>
    <row r="101" spans="17:22" ht="30" customHeight="1" x14ac:dyDescent="0.25">
      <c r="Q101" s="145">
        <v>931</v>
      </c>
      <c r="R101" s="145" t="s">
        <v>137</v>
      </c>
      <c r="S101" s="158">
        <v>818155.26565868838</v>
      </c>
      <c r="T101" s="158">
        <v>818155.26565868838</v>
      </c>
      <c r="U101" s="158">
        <v>818155.26565868838</v>
      </c>
      <c r="V101" s="158">
        <v>2454465.7969760653</v>
      </c>
    </row>
    <row r="102" spans="17:22" ht="30" customHeight="1" x14ac:dyDescent="0.25">
      <c r="Q102" s="145">
        <v>874</v>
      </c>
      <c r="R102" s="145" t="s">
        <v>138</v>
      </c>
      <c r="S102" s="158">
        <v>368245.1242515787</v>
      </c>
      <c r="T102" s="158">
        <v>368245.1242515787</v>
      </c>
      <c r="U102" s="158">
        <v>368245.1242515787</v>
      </c>
      <c r="V102" s="158">
        <v>1104735.3727547361</v>
      </c>
    </row>
    <row r="103" spans="17:22" ht="30" customHeight="1" x14ac:dyDescent="0.25">
      <c r="Q103" s="145">
        <v>879</v>
      </c>
      <c r="R103" s="145" t="s">
        <v>139</v>
      </c>
      <c r="S103" s="158">
        <v>254566.53105523391</v>
      </c>
      <c r="T103" s="158">
        <v>254566.53105523391</v>
      </c>
      <c r="U103" s="158">
        <v>254566.53105523391</v>
      </c>
      <c r="V103" s="158">
        <v>763699.59316570172</v>
      </c>
    </row>
    <row r="104" spans="17:22" ht="30" customHeight="1" x14ac:dyDescent="0.25">
      <c r="Q104" s="145">
        <v>836</v>
      </c>
      <c r="R104" s="145" t="s">
        <v>140</v>
      </c>
      <c r="S104" s="158">
        <v>167549.31228494088</v>
      </c>
      <c r="T104" s="158">
        <v>167549.31228494088</v>
      </c>
      <c r="U104" s="158">
        <v>167549.31228494088</v>
      </c>
      <c r="V104" s="158">
        <v>502647.93685482268</v>
      </c>
    </row>
    <row r="105" spans="17:22" ht="30" customHeight="1" x14ac:dyDescent="0.25">
      <c r="Q105" s="145">
        <v>851</v>
      </c>
      <c r="R105" s="145" t="s">
        <v>141</v>
      </c>
      <c r="S105" s="158">
        <v>256869.44304729925</v>
      </c>
      <c r="T105" s="158">
        <v>256869.44304729925</v>
      </c>
      <c r="U105" s="158">
        <v>256869.44304729925</v>
      </c>
      <c r="V105" s="158">
        <v>770608.32914189773</v>
      </c>
    </row>
    <row r="106" spans="17:22" ht="30" customHeight="1" x14ac:dyDescent="0.25">
      <c r="Q106" s="145">
        <v>870</v>
      </c>
      <c r="R106" s="145" t="s">
        <v>142</v>
      </c>
      <c r="S106" s="158">
        <v>273709.80898896069</v>
      </c>
      <c r="T106" s="158">
        <v>273709.80898896069</v>
      </c>
      <c r="U106" s="158">
        <v>273709.80898896069</v>
      </c>
      <c r="V106" s="158">
        <v>821129.42696688208</v>
      </c>
    </row>
    <row r="107" spans="17:22" ht="30" customHeight="1" x14ac:dyDescent="0.25">
      <c r="Q107" s="145">
        <v>317</v>
      </c>
      <c r="R107" s="145" t="s">
        <v>143</v>
      </c>
      <c r="S107" s="158">
        <v>984636.00419949042</v>
      </c>
      <c r="T107" s="158">
        <v>984636.00419949042</v>
      </c>
      <c r="U107" s="158">
        <v>984636.00419949042</v>
      </c>
      <c r="V107" s="158">
        <v>2953908.0125984713</v>
      </c>
    </row>
    <row r="108" spans="17:22" ht="30" customHeight="1" x14ac:dyDescent="0.25">
      <c r="Q108" s="145">
        <v>807</v>
      </c>
      <c r="R108" s="145" t="s">
        <v>144</v>
      </c>
      <c r="S108" s="158">
        <v>166666.66666666666</v>
      </c>
      <c r="T108" s="158">
        <v>166666.66666666666</v>
      </c>
      <c r="U108" s="158">
        <v>166666.66666666666</v>
      </c>
      <c r="V108" s="158">
        <v>500000</v>
      </c>
    </row>
    <row r="109" spans="17:22" ht="30" customHeight="1" x14ac:dyDescent="0.25">
      <c r="Q109" s="145">
        <v>318</v>
      </c>
      <c r="R109" s="145" t="s">
        <v>145</v>
      </c>
      <c r="S109" s="158">
        <v>531957.0436856189</v>
      </c>
      <c r="T109" s="158">
        <v>531957.0436856189</v>
      </c>
      <c r="U109" s="158">
        <v>531957.0436856189</v>
      </c>
      <c r="V109" s="158">
        <v>1595871.1310568566</v>
      </c>
    </row>
    <row r="110" spans="17:22" ht="30" customHeight="1" x14ac:dyDescent="0.25">
      <c r="Q110" s="145">
        <v>354</v>
      </c>
      <c r="R110" s="145" t="s">
        <v>146</v>
      </c>
      <c r="S110" s="158">
        <v>166666.66666666666</v>
      </c>
      <c r="T110" s="158">
        <v>166666.66666666666</v>
      </c>
      <c r="U110" s="158">
        <v>166666.66666666666</v>
      </c>
      <c r="V110" s="158">
        <v>500000</v>
      </c>
    </row>
    <row r="111" spans="17:22" ht="30" customHeight="1" x14ac:dyDescent="0.25">
      <c r="Q111" s="145">
        <v>372</v>
      </c>
      <c r="R111" s="145" t="s">
        <v>147</v>
      </c>
      <c r="S111" s="158">
        <v>166666.66666666666</v>
      </c>
      <c r="T111" s="158">
        <v>166666.66666666666</v>
      </c>
      <c r="U111" s="158">
        <v>166666.66666666666</v>
      </c>
      <c r="V111" s="158">
        <v>500000</v>
      </c>
    </row>
    <row r="112" spans="17:22" ht="30" customHeight="1" x14ac:dyDescent="0.25">
      <c r="Q112" s="145">
        <v>857</v>
      </c>
      <c r="R112" s="145" t="s">
        <v>148</v>
      </c>
      <c r="S112" s="158">
        <v>166666.66666666666</v>
      </c>
      <c r="T112" s="158">
        <v>166666.66666666666</v>
      </c>
      <c r="U112" s="158">
        <v>166666.66666666666</v>
      </c>
      <c r="V112" s="158">
        <v>500000</v>
      </c>
    </row>
    <row r="113" spans="17:22" ht="30" customHeight="1" x14ac:dyDescent="0.25">
      <c r="Q113" s="145">
        <v>355</v>
      </c>
      <c r="R113" s="145" t="s">
        <v>149</v>
      </c>
      <c r="S113" s="158">
        <v>421362.9905046674</v>
      </c>
      <c r="T113" s="158">
        <v>421362.9905046674</v>
      </c>
      <c r="U113" s="158">
        <v>421362.9905046674</v>
      </c>
      <c r="V113" s="158">
        <v>1264088.9715140022</v>
      </c>
    </row>
    <row r="114" spans="17:22" ht="30" customHeight="1" x14ac:dyDescent="0.25">
      <c r="Q114" s="145">
        <v>333</v>
      </c>
      <c r="R114" s="145" t="s">
        <v>150</v>
      </c>
      <c r="S114" s="158">
        <v>521462.0171512512</v>
      </c>
      <c r="T114" s="158">
        <v>521462.0171512512</v>
      </c>
      <c r="U114" s="158">
        <v>521462.0171512512</v>
      </c>
      <c r="V114" s="158">
        <v>1564386.0514537536</v>
      </c>
    </row>
    <row r="115" spans="17:22" ht="30" customHeight="1" x14ac:dyDescent="0.25">
      <c r="Q115" s="145">
        <v>343</v>
      </c>
      <c r="R115" s="145" t="s">
        <v>151</v>
      </c>
      <c r="S115" s="158">
        <v>166666.66666666666</v>
      </c>
      <c r="T115" s="158">
        <v>166666.66666666666</v>
      </c>
      <c r="U115" s="158">
        <v>166666.66666666666</v>
      </c>
      <c r="V115" s="158">
        <v>500000</v>
      </c>
    </row>
    <row r="116" spans="17:22" ht="30" customHeight="1" x14ac:dyDescent="0.25">
      <c r="Q116" s="145">
        <v>373</v>
      </c>
      <c r="R116" s="145" t="s">
        <v>152</v>
      </c>
      <c r="S116" s="158">
        <v>496094.41052959074</v>
      </c>
      <c r="T116" s="158">
        <v>496094.41052959074</v>
      </c>
      <c r="U116" s="158">
        <v>496094.41052959074</v>
      </c>
      <c r="V116" s="158">
        <v>1488283.2315887723</v>
      </c>
    </row>
    <row r="117" spans="17:22" ht="30" customHeight="1" x14ac:dyDescent="0.25">
      <c r="Q117" s="145">
        <v>893</v>
      </c>
      <c r="R117" s="145" t="s">
        <v>153</v>
      </c>
      <c r="S117" s="158">
        <v>166666.66666666666</v>
      </c>
      <c r="T117" s="158">
        <v>166666.66666666666</v>
      </c>
      <c r="U117" s="158">
        <v>166666.66666666666</v>
      </c>
      <c r="V117" s="158">
        <v>500000</v>
      </c>
    </row>
    <row r="118" spans="17:22" ht="30" customHeight="1" x14ac:dyDescent="0.25">
      <c r="Q118" s="145">
        <v>871</v>
      </c>
      <c r="R118" s="145" t="s">
        <v>154</v>
      </c>
      <c r="S118" s="158">
        <v>342268.4925494162</v>
      </c>
      <c r="T118" s="158">
        <v>342268.4925494162</v>
      </c>
      <c r="U118" s="158">
        <v>342268.4925494162</v>
      </c>
      <c r="V118" s="158">
        <v>1026805.4776482487</v>
      </c>
    </row>
    <row r="119" spans="17:22" ht="30" customHeight="1" x14ac:dyDescent="0.25">
      <c r="Q119" s="145">
        <v>334</v>
      </c>
      <c r="R119" s="145" t="s">
        <v>155</v>
      </c>
      <c r="S119" s="158">
        <v>278493.56396802835</v>
      </c>
      <c r="T119" s="158">
        <v>278493.56396802835</v>
      </c>
      <c r="U119" s="158">
        <v>278493.56396802835</v>
      </c>
      <c r="V119" s="158">
        <v>835480.69190408499</v>
      </c>
    </row>
    <row r="120" spans="17:22" ht="30" customHeight="1" x14ac:dyDescent="0.25">
      <c r="Q120" s="145">
        <v>933</v>
      </c>
      <c r="R120" s="145" t="s">
        <v>156</v>
      </c>
      <c r="S120" s="158">
        <v>572131.26447645517</v>
      </c>
      <c r="T120" s="158">
        <v>572131.26447645517</v>
      </c>
      <c r="U120" s="158">
        <v>572131.26447645517</v>
      </c>
      <c r="V120" s="158">
        <v>1716393.7934293656</v>
      </c>
    </row>
    <row r="121" spans="17:22" ht="30" customHeight="1" x14ac:dyDescent="0.25">
      <c r="Q121" s="145">
        <v>803</v>
      </c>
      <c r="R121" s="145" t="s">
        <v>157</v>
      </c>
      <c r="S121" s="158">
        <v>398353.86884842877</v>
      </c>
      <c r="T121" s="158">
        <v>398353.86884842877</v>
      </c>
      <c r="U121" s="158">
        <v>398353.86884842877</v>
      </c>
      <c r="V121" s="158">
        <v>1195061.6065452863</v>
      </c>
    </row>
    <row r="122" spans="17:22" ht="30" customHeight="1" x14ac:dyDescent="0.25">
      <c r="Q122" s="145">
        <v>393</v>
      </c>
      <c r="R122" s="145" t="s">
        <v>158</v>
      </c>
      <c r="S122" s="158">
        <v>166666.66666666666</v>
      </c>
      <c r="T122" s="158">
        <v>166666.66666666666</v>
      </c>
      <c r="U122" s="158">
        <v>166666.66666666666</v>
      </c>
      <c r="V122" s="158">
        <v>500000</v>
      </c>
    </row>
    <row r="123" spans="17:22" ht="30" customHeight="1" x14ac:dyDescent="0.25">
      <c r="Q123" s="145">
        <v>852</v>
      </c>
      <c r="R123" s="145" t="s">
        <v>159</v>
      </c>
      <c r="S123" s="158">
        <v>408457.43644517241</v>
      </c>
      <c r="T123" s="158">
        <v>408457.43644517241</v>
      </c>
      <c r="U123" s="158">
        <v>408457.43644517241</v>
      </c>
      <c r="V123" s="158">
        <v>1225372.3093355172</v>
      </c>
    </row>
    <row r="124" spans="17:22" ht="30" customHeight="1" x14ac:dyDescent="0.25">
      <c r="Q124" s="145">
        <v>882</v>
      </c>
      <c r="R124" s="145" t="s">
        <v>160</v>
      </c>
      <c r="S124" s="158">
        <v>230167.40307436266</v>
      </c>
      <c r="T124" s="158">
        <v>230167.40307436266</v>
      </c>
      <c r="U124" s="158">
        <v>230167.40307436266</v>
      </c>
      <c r="V124" s="158">
        <v>690502.20922308799</v>
      </c>
    </row>
    <row r="125" spans="17:22" ht="30" customHeight="1" x14ac:dyDescent="0.25">
      <c r="Q125" s="145">
        <v>210</v>
      </c>
      <c r="R125" s="145" t="s">
        <v>161</v>
      </c>
      <c r="S125" s="158">
        <v>549624.97194605682</v>
      </c>
      <c r="T125" s="158">
        <v>549624.97194605682</v>
      </c>
      <c r="U125" s="158">
        <v>549624.97194605682</v>
      </c>
      <c r="V125" s="158">
        <v>1648874.9158381703</v>
      </c>
    </row>
    <row r="126" spans="17:22" ht="30" customHeight="1" x14ac:dyDescent="0.25">
      <c r="Q126" s="145">
        <v>342</v>
      </c>
      <c r="R126" s="145" t="s">
        <v>162</v>
      </c>
      <c r="S126" s="158">
        <v>166666.66666666666</v>
      </c>
      <c r="T126" s="158">
        <v>166666.66666666666</v>
      </c>
      <c r="U126" s="158">
        <v>166666.66666666666</v>
      </c>
      <c r="V126" s="158">
        <v>500000</v>
      </c>
    </row>
    <row r="127" spans="17:22" ht="30" customHeight="1" x14ac:dyDescent="0.25">
      <c r="Q127" s="145">
        <v>860</v>
      </c>
      <c r="R127" s="145" t="s">
        <v>163</v>
      </c>
      <c r="S127" s="158">
        <v>311412.45853008016</v>
      </c>
      <c r="T127" s="158">
        <v>311412.45853008016</v>
      </c>
      <c r="U127" s="158">
        <v>311412.45853008016</v>
      </c>
      <c r="V127" s="158">
        <v>934237.37559024047</v>
      </c>
    </row>
    <row r="128" spans="17:22" ht="30" customHeight="1" x14ac:dyDescent="0.25">
      <c r="Q128" s="145">
        <v>356</v>
      </c>
      <c r="R128" s="145" t="s">
        <v>164</v>
      </c>
      <c r="S128" s="158">
        <v>321930.7969139716</v>
      </c>
      <c r="T128" s="158">
        <v>321930.7969139716</v>
      </c>
      <c r="U128" s="158">
        <v>321930.7969139716</v>
      </c>
      <c r="V128" s="158">
        <v>965792.39074191474</v>
      </c>
    </row>
    <row r="129" spans="17:22" ht="30" customHeight="1" x14ac:dyDescent="0.25">
      <c r="Q129" s="145">
        <v>808</v>
      </c>
      <c r="R129" s="145" t="s">
        <v>165</v>
      </c>
      <c r="S129" s="158">
        <v>206434.50770107191</v>
      </c>
      <c r="T129" s="158">
        <v>206434.50770107191</v>
      </c>
      <c r="U129" s="158">
        <v>206434.50770107191</v>
      </c>
      <c r="V129" s="158">
        <v>619303.52310321573</v>
      </c>
    </row>
    <row r="130" spans="17:22" ht="30" customHeight="1" x14ac:dyDescent="0.25">
      <c r="Q130" s="145">
        <v>861</v>
      </c>
      <c r="R130" s="145" t="s">
        <v>166</v>
      </c>
      <c r="S130" s="158">
        <v>226043.86695362497</v>
      </c>
      <c r="T130" s="158">
        <v>226043.86695362497</v>
      </c>
      <c r="U130" s="158">
        <v>226043.86695362497</v>
      </c>
      <c r="V130" s="158">
        <v>678131.60086087487</v>
      </c>
    </row>
    <row r="131" spans="17:22" ht="30" customHeight="1" x14ac:dyDescent="0.25">
      <c r="Q131" s="145">
        <v>935</v>
      </c>
      <c r="R131" s="145" t="s">
        <v>167</v>
      </c>
      <c r="S131" s="158">
        <v>461375.76853694516</v>
      </c>
      <c r="T131" s="158">
        <v>461375.76853694516</v>
      </c>
      <c r="U131" s="158">
        <v>461375.76853694516</v>
      </c>
      <c r="V131" s="158">
        <v>1384127.3056108356</v>
      </c>
    </row>
    <row r="132" spans="17:22" ht="30" customHeight="1" x14ac:dyDescent="0.25">
      <c r="Q132" s="145">
        <v>394</v>
      </c>
      <c r="R132" s="145" t="s">
        <v>168</v>
      </c>
      <c r="S132" s="158">
        <v>166666.66666666666</v>
      </c>
      <c r="T132" s="158">
        <v>166666.66666666666</v>
      </c>
      <c r="U132" s="158">
        <v>166666.66666666666</v>
      </c>
      <c r="V132" s="158">
        <v>500000</v>
      </c>
    </row>
    <row r="133" spans="17:22" ht="30" customHeight="1" x14ac:dyDescent="0.25">
      <c r="Q133" s="145">
        <v>936</v>
      </c>
      <c r="R133" s="145" t="s">
        <v>169</v>
      </c>
      <c r="S133" s="158">
        <v>1976696.4331022769</v>
      </c>
      <c r="T133" s="158">
        <v>1976696.4331022769</v>
      </c>
      <c r="U133" s="158">
        <v>1976696.4331022769</v>
      </c>
      <c r="V133" s="158">
        <v>5930089.2993068304</v>
      </c>
    </row>
    <row r="134" spans="17:22" ht="30" customHeight="1" x14ac:dyDescent="0.25">
      <c r="Q134" s="145">
        <v>319</v>
      </c>
      <c r="R134" s="145" t="s">
        <v>170</v>
      </c>
      <c r="S134" s="158">
        <v>616523.93484488165</v>
      </c>
      <c r="T134" s="158">
        <v>616523.93484488165</v>
      </c>
      <c r="U134" s="158">
        <v>616523.93484488165</v>
      </c>
      <c r="V134" s="158">
        <v>1849571.8045346451</v>
      </c>
    </row>
    <row r="135" spans="17:22" ht="30" customHeight="1" x14ac:dyDescent="0.25">
      <c r="Q135" s="145">
        <v>866</v>
      </c>
      <c r="R135" s="145" t="s">
        <v>171</v>
      </c>
      <c r="S135" s="158">
        <v>325873.18667615228</v>
      </c>
      <c r="T135" s="158">
        <v>325873.18667615228</v>
      </c>
      <c r="U135" s="158">
        <v>325873.18667615228</v>
      </c>
      <c r="V135" s="158">
        <v>977619.56002845685</v>
      </c>
    </row>
    <row r="136" spans="17:22" ht="30" customHeight="1" x14ac:dyDescent="0.25">
      <c r="Q136" s="145">
        <v>357</v>
      </c>
      <c r="R136" s="145" t="s">
        <v>172</v>
      </c>
      <c r="S136" s="158">
        <v>211253.94117025426</v>
      </c>
      <c r="T136" s="158">
        <v>211253.94117025426</v>
      </c>
      <c r="U136" s="158">
        <v>211253.94117025426</v>
      </c>
      <c r="V136" s="158">
        <v>633761.82351076277</v>
      </c>
    </row>
    <row r="137" spans="17:22" ht="30" customHeight="1" x14ac:dyDescent="0.25">
      <c r="Q137" s="145">
        <v>894</v>
      </c>
      <c r="R137" s="145" t="s">
        <v>173</v>
      </c>
      <c r="S137" s="158">
        <v>166666.66666666666</v>
      </c>
      <c r="T137" s="158">
        <v>166666.66666666666</v>
      </c>
      <c r="U137" s="158">
        <v>166666.66666666666</v>
      </c>
      <c r="V137" s="158">
        <v>500000</v>
      </c>
    </row>
    <row r="138" spans="17:22" ht="30" customHeight="1" x14ac:dyDescent="0.25">
      <c r="Q138" s="145">
        <v>883</v>
      </c>
      <c r="R138" s="145" t="s">
        <v>174</v>
      </c>
      <c r="S138" s="158">
        <v>357094.39148735319</v>
      </c>
      <c r="T138" s="158">
        <v>357094.39148735319</v>
      </c>
      <c r="U138" s="158">
        <v>357094.39148735319</v>
      </c>
      <c r="V138" s="158">
        <v>1071283.1744620595</v>
      </c>
    </row>
    <row r="139" spans="17:22" ht="30" customHeight="1" x14ac:dyDescent="0.25">
      <c r="Q139" s="145">
        <v>880</v>
      </c>
      <c r="R139" s="145" t="s">
        <v>175</v>
      </c>
      <c r="S139" s="158">
        <v>166666.66666666666</v>
      </c>
      <c r="T139" s="158">
        <v>166666.66666666666</v>
      </c>
      <c r="U139" s="158">
        <v>166666.66666666666</v>
      </c>
      <c r="V139" s="158">
        <v>500000</v>
      </c>
    </row>
    <row r="140" spans="17:22" ht="30" customHeight="1" x14ac:dyDescent="0.25">
      <c r="Q140" s="145">
        <v>211</v>
      </c>
      <c r="R140" s="145" t="s">
        <v>176</v>
      </c>
      <c r="S140" s="158">
        <v>1181119.8288207885</v>
      </c>
      <c r="T140" s="158">
        <v>1181119.8288207885</v>
      </c>
      <c r="U140" s="158">
        <v>1181119.8288207885</v>
      </c>
      <c r="V140" s="158">
        <v>3543359.4864623658</v>
      </c>
    </row>
    <row r="141" spans="17:22" ht="30" customHeight="1" x14ac:dyDescent="0.25">
      <c r="Q141" s="145">
        <v>358</v>
      </c>
      <c r="R141" s="145" t="s">
        <v>177</v>
      </c>
      <c r="S141" s="158">
        <v>344138.28857597336</v>
      </c>
      <c r="T141" s="158">
        <v>344138.28857597336</v>
      </c>
      <c r="U141" s="158">
        <v>344138.28857597336</v>
      </c>
      <c r="V141" s="158">
        <v>1032414.8657279201</v>
      </c>
    </row>
    <row r="142" spans="17:22" ht="30" customHeight="1" x14ac:dyDescent="0.25">
      <c r="Q142" s="145">
        <v>384</v>
      </c>
      <c r="R142" s="145" t="s">
        <v>178</v>
      </c>
      <c r="S142" s="158">
        <v>302487.56725259317</v>
      </c>
      <c r="T142" s="158">
        <v>302487.56725259317</v>
      </c>
      <c r="U142" s="158">
        <v>302487.56725259317</v>
      </c>
      <c r="V142" s="158">
        <v>907462.70175777946</v>
      </c>
    </row>
    <row r="143" spans="17:22" ht="30" customHeight="1" x14ac:dyDescent="0.25">
      <c r="Q143" s="145">
        <v>335</v>
      </c>
      <c r="R143" s="145" t="s">
        <v>179</v>
      </c>
      <c r="S143" s="158">
        <v>319228.59050452575</v>
      </c>
      <c r="T143" s="158">
        <v>319228.59050452575</v>
      </c>
      <c r="U143" s="158">
        <v>319228.59050452575</v>
      </c>
      <c r="V143" s="158">
        <v>957685.7715135772</v>
      </c>
    </row>
    <row r="144" spans="17:22" ht="30" customHeight="1" x14ac:dyDescent="0.25">
      <c r="Q144" s="145">
        <v>320</v>
      </c>
      <c r="R144" s="145" t="s">
        <v>180</v>
      </c>
      <c r="S144" s="158">
        <v>518794.9388209763</v>
      </c>
      <c r="T144" s="158">
        <v>518794.9388209763</v>
      </c>
      <c r="U144" s="158">
        <v>518794.9388209763</v>
      </c>
      <c r="V144" s="158">
        <v>1556384.8164629289</v>
      </c>
    </row>
    <row r="145" spans="17:22" ht="30" customHeight="1" x14ac:dyDescent="0.25">
      <c r="Q145" s="145">
        <v>212</v>
      </c>
      <c r="R145" s="145" t="s">
        <v>181</v>
      </c>
      <c r="S145" s="158">
        <v>634235.08797044738</v>
      </c>
      <c r="T145" s="158">
        <v>634235.08797044738</v>
      </c>
      <c r="U145" s="158">
        <v>634235.08797044738</v>
      </c>
      <c r="V145" s="158">
        <v>1902705.2639113422</v>
      </c>
    </row>
    <row r="146" spans="17:22" ht="30" customHeight="1" x14ac:dyDescent="0.25">
      <c r="Q146" s="145">
        <v>877</v>
      </c>
      <c r="R146" s="145" t="s">
        <v>182</v>
      </c>
      <c r="S146" s="158">
        <v>173309.34431984843</v>
      </c>
      <c r="T146" s="158">
        <v>173309.34431984843</v>
      </c>
      <c r="U146" s="158">
        <v>173309.34431984843</v>
      </c>
      <c r="V146" s="158">
        <v>519928.03295954532</v>
      </c>
    </row>
    <row r="147" spans="17:22" ht="30" customHeight="1" x14ac:dyDescent="0.25">
      <c r="Q147" s="145">
        <v>937</v>
      </c>
      <c r="R147" s="145" t="s">
        <v>183</v>
      </c>
      <c r="S147" s="158">
        <v>424524.18404737831</v>
      </c>
      <c r="T147" s="158">
        <v>424524.18404737831</v>
      </c>
      <c r="U147" s="158">
        <v>424524.18404737831</v>
      </c>
      <c r="V147" s="158">
        <v>1273572.5521421349</v>
      </c>
    </row>
    <row r="148" spans="17:22" ht="30" customHeight="1" x14ac:dyDescent="0.25">
      <c r="Q148" s="145">
        <v>869</v>
      </c>
      <c r="R148" s="145" t="s">
        <v>184</v>
      </c>
      <c r="S148" s="158">
        <v>166666.66666666666</v>
      </c>
      <c r="T148" s="158">
        <v>166666.66666666666</v>
      </c>
      <c r="U148" s="158">
        <v>166666.66666666666</v>
      </c>
      <c r="V148" s="158">
        <v>500000</v>
      </c>
    </row>
    <row r="149" spans="17:22" ht="30" customHeight="1" x14ac:dyDescent="0.25">
      <c r="Q149" s="145">
        <v>938</v>
      </c>
      <c r="R149" s="145" t="s">
        <v>185</v>
      </c>
      <c r="S149" s="158">
        <v>1085113.9007548222</v>
      </c>
      <c r="T149" s="158">
        <v>1085113.9007548222</v>
      </c>
      <c r="U149" s="158">
        <v>1085113.9007548222</v>
      </c>
      <c r="V149" s="158">
        <v>3255341.7022644668</v>
      </c>
    </row>
    <row r="150" spans="17:22" ht="30" customHeight="1" x14ac:dyDescent="0.25">
      <c r="Q150" s="145">
        <v>213</v>
      </c>
      <c r="R150" s="145" t="s">
        <v>186</v>
      </c>
      <c r="S150" s="158">
        <v>479801.35877904645</v>
      </c>
      <c r="T150" s="158">
        <v>479801.35877904645</v>
      </c>
      <c r="U150" s="158">
        <v>479801.35877904645</v>
      </c>
      <c r="V150" s="158">
        <v>1439404.0763371394</v>
      </c>
    </row>
    <row r="151" spans="17:22" ht="30" customHeight="1" x14ac:dyDescent="0.25">
      <c r="Q151" s="145">
        <v>359</v>
      </c>
      <c r="R151" s="145" t="s">
        <v>187</v>
      </c>
      <c r="S151" s="158">
        <v>166666.66666666666</v>
      </c>
      <c r="T151" s="158">
        <v>166666.66666666666</v>
      </c>
      <c r="U151" s="158">
        <v>166666.66666666666</v>
      </c>
      <c r="V151" s="158">
        <v>500000</v>
      </c>
    </row>
    <row r="152" spans="17:22" ht="30" customHeight="1" x14ac:dyDescent="0.25">
      <c r="Q152" s="145">
        <v>865</v>
      </c>
      <c r="R152" s="145" t="s">
        <v>188</v>
      </c>
      <c r="S152" s="158">
        <v>266977.56404370128</v>
      </c>
      <c r="T152" s="158">
        <v>266977.56404370128</v>
      </c>
      <c r="U152" s="158">
        <v>266977.56404370128</v>
      </c>
      <c r="V152" s="158">
        <v>800932.69213110383</v>
      </c>
    </row>
    <row r="153" spans="17:22" ht="30" customHeight="1" x14ac:dyDescent="0.25">
      <c r="Q153" s="145">
        <v>868</v>
      </c>
      <c r="R153" s="145" t="s">
        <v>189</v>
      </c>
      <c r="S153" s="158">
        <v>240923.87851533989</v>
      </c>
      <c r="T153" s="158">
        <v>240923.87851533989</v>
      </c>
      <c r="U153" s="158">
        <v>240923.87851533989</v>
      </c>
      <c r="V153" s="158">
        <v>722771.63554601965</v>
      </c>
    </row>
    <row r="154" spans="17:22" ht="30" customHeight="1" x14ac:dyDescent="0.25">
      <c r="Q154" s="145">
        <v>344</v>
      </c>
      <c r="R154" s="145" t="s">
        <v>190</v>
      </c>
      <c r="S154" s="158">
        <v>166666.66666666666</v>
      </c>
      <c r="T154" s="158">
        <v>166666.66666666666</v>
      </c>
      <c r="U154" s="158">
        <v>166666.66666666666</v>
      </c>
      <c r="V154" s="158">
        <v>500000</v>
      </c>
    </row>
    <row r="155" spans="17:22" ht="30" customHeight="1" x14ac:dyDescent="0.25">
      <c r="Q155" s="145">
        <v>872</v>
      </c>
      <c r="R155" s="145" t="s">
        <v>191</v>
      </c>
      <c r="S155" s="158">
        <v>265760.37749045511</v>
      </c>
      <c r="T155" s="158">
        <v>265760.37749045511</v>
      </c>
      <c r="U155" s="158">
        <v>265760.37749045511</v>
      </c>
      <c r="V155" s="158">
        <v>797281.13247136527</v>
      </c>
    </row>
    <row r="156" spans="17:22" ht="30" customHeight="1" x14ac:dyDescent="0.25">
      <c r="Q156" s="145">
        <v>336</v>
      </c>
      <c r="R156" s="145" t="s">
        <v>192</v>
      </c>
      <c r="S156" s="158">
        <v>386190.26318667247</v>
      </c>
      <c r="T156" s="158">
        <v>386190.26318667247</v>
      </c>
      <c r="U156" s="158">
        <v>386190.26318667247</v>
      </c>
      <c r="V156" s="158">
        <v>1158570.7895600174</v>
      </c>
    </row>
    <row r="157" spans="17:22" ht="30" customHeight="1" x14ac:dyDescent="0.25">
      <c r="Q157" s="145">
        <v>885</v>
      </c>
      <c r="R157" s="145" t="s">
        <v>193</v>
      </c>
      <c r="S157" s="158">
        <v>361888.16876409104</v>
      </c>
      <c r="T157" s="158">
        <v>361888.16876409104</v>
      </c>
      <c r="U157" s="158">
        <v>361888.16876409104</v>
      </c>
      <c r="V157" s="158">
        <v>1085664.5062922731</v>
      </c>
    </row>
    <row r="158" spans="17:22" ht="30" customHeight="1" x14ac:dyDescent="0.25">
      <c r="Q158" s="145">
        <v>816</v>
      </c>
      <c r="R158" s="145" t="s">
        <v>194</v>
      </c>
      <c r="S158" s="158">
        <v>196926.27162761139</v>
      </c>
      <c r="T158" s="158">
        <v>196926.27162761139</v>
      </c>
      <c r="U158" s="158">
        <v>196926.27162761139</v>
      </c>
      <c r="V158" s="158">
        <v>590778.81488283421</v>
      </c>
    </row>
    <row r="159" spans="17:22" ht="30" customHeight="1" x14ac:dyDescent="0.25">
      <c r="Q159" s="145">
        <v>900</v>
      </c>
      <c r="R159" s="145" t="s">
        <v>274</v>
      </c>
      <c r="S159" s="175">
        <f>T159/3</f>
        <v>36851.851851851854</v>
      </c>
      <c r="T159" s="175">
        <f>U159/3</f>
        <v>110555.55555555556</v>
      </c>
      <c r="U159" s="175">
        <f>V159/3</f>
        <v>331666.66666666669</v>
      </c>
      <c r="V159" s="158">
        <v>995000</v>
      </c>
    </row>
  </sheetData>
  <sheetProtection password="9911" sheet="1" objects="1" scenarios="1" selectLockedCells="1"/>
  <autoFilter ref="L3:L14"/>
  <sortState ref="L6:M28">
    <sortCondition ref="L6:L16"/>
  </sortState>
  <mergeCells count="13">
    <mergeCell ref="C20:D20"/>
    <mergeCell ref="C9:D9"/>
    <mergeCell ref="F5:H5"/>
    <mergeCell ref="F6:H6"/>
    <mergeCell ref="H9:I9"/>
    <mergeCell ref="H20:I20"/>
    <mergeCell ref="E20:G20"/>
    <mergeCell ref="E9:G9"/>
    <mergeCell ref="S1:V1"/>
    <mergeCell ref="F2:I2"/>
    <mergeCell ref="Q2:V2"/>
    <mergeCell ref="Q3:V3"/>
    <mergeCell ref="Q4:V4"/>
  </mergeCells>
  <dataValidations disablePrompts="1" count="1">
    <dataValidation type="list" allowBlank="1" showInputMessage="1" showErrorMessage="1" sqref="L11">
      <formula1>$L$6:$L$26</formula1>
    </dataValidation>
  </dataValidation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Guide for LAs</vt:lpstr>
      <vt:lpstr>Input form Haringey</vt:lpstr>
      <vt:lpstr>Input form</vt:lpstr>
      <vt:lpstr>Plan output</vt:lpstr>
      <vt:lpstr>Do not change - workings</vt:lpstr>
      <vt:lpstr>'Input form'!Print_Area</vt:lpstr>
      <vt:lpstr>'Input form Haringey'!Print_Area</vt:lpstr>
      <vt:lpstr>'Plan output'!Print_Area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VANDENBERGEN, Olivia</dc:creator>
  <cp:lastModifiedBy>Constantas George</cp:lastModifiedBy>
  <cp:lastPrinted>2017-05-26T09:29:56Z</cp:lastPrinted>
  <dcterms:created xsi:type="dcterms:W3CDTF">2017-01-09T10:25:32Z</dcterms:created>
  <dcterms:modified xsi:type="dcterms:W3CDTF">2018-03-07T14:48:51Z</dcterms:modified>
</cp:coreProperties>
</file>